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5fd6f14063264d7f/Desktop/석현/5. 경제/6. ad-hoc/2 프로젝트/2026-11/03_증권사이벤트/1_올릴 자료/"/>
    </mc:Choice>
  </mc:AlternateContent>
  <xr:revisionPtr revIDLastSave="0" documentId="11_985BFE1B927B6CFFC7D18F3B0AD621CB94DCC95E" xr6:coauthVersionLast="47" xr6:coauthVersionMax="47" xr10:uidLastSave="{00000000-0000-0000-0000-000000000000}"/>
  <bookViews>
    <workbookView xWindow="0" yWindow="1668" windowWidth="15576" windowHeight="8880" xr2:uid="{00000000-000D-0000-FFFF-FFFF00000000}"/>
  </bookViews>
  <sheets>
    <sheet name="사용법" sheetId="1" r:id="rId1"/>
    <sheet name="요약" sheetId="2" r:id="rId2"/>
    <sheet name="증권사" sheetId="3" r:id="rId3"/>
    <sheet name="체크리스트" sheetId="4" r:id="rId4"/>
    <sheet name="설정" sheetId="5" r:id="rId5"/>
  </sheets>
  <definedNames>
    <definedName name="_xlnm.Print_Titles" localSheetId="2">증권사!$4:$4</definedName>
    <definedName name="_xlnm.Print_Titles" localSheetId="3">체크리스트!$4:$4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4" i="4" l="1"/>
  <c r="K304" i="4"/>
  <c r="M304" i="4" s="1"/>
  <c r="I304" i="4"/>
  <c r="J304" i="4" s="1"/>
  <c r="B304" i="4"/>
  <c r="L303" i="4"/>
  <c r="K303" i="4"/>
  <c r="M303" i="4" s="1"/>
  <c r="I303" i="4"/>
  <c r="J303" i="4" s="1"/>
  <c r="B303" i="4"/>
  <c r="L302" i="4"/>
  <c r="K302" i="4"/>
  <c r="M302" i="4" s="1"/>
  <c r="I302" i="4"/>
  <c r="J302" i="4" s="1"/>
  <c r="B302" i="4"/>
  <c r="L301" i="4"/>
  <c r="K301" i="4"/>
  <c r="M301" i="4" s="1"/>
  <c r="I301" i="4"/>
  <c r="J301" i="4" s="1"/>
  <c r="B301" i="4"/>
  <c r="L300" i="4"/>
  <c r="K300" i="4"/>
  <c r="M300" i="4" s="1"/>
  <c r="I300" i="4"/>
  <c r="J300" i="4" s="1"/>
  <c r="B300" i="4"/>
  <c r="L299" i="4"/>
  <c r="K299" i="4"/>
  <c r="M299" i="4" s="1"/>
  <c r="I299" i="4"/>
  <c r="J299" i="4" s="1"/>
  <c r="B299" i="4"/>
  <c r="L298" i="4"/>
  <c r="K298" i="4"/>
  <c r="M298" i="4" s="1"/>
  <c r="I298" i="4"/>
  <c r="J298" i="4" s="1"/>
  <c r="B298" i="4"/>
  <c r="L297" i="4"/>
  <c r="K297" i="4"/>
  <c r="M297" i="4" s="1"/>
  <c r="I297" i="4"/>
  <c r="J297" i="4" s="1"/>
  <c r="B297" i="4"/>
  <c r="L296" i="4"/>
  <c r="K296" i="4"/>
  <c r="M296" i="4" s="1"/>
  <c r="I296" i="4"/>
  <c r="J296" i="4" s="1"/>
  <c r="B296" i="4"/>
  <c r="L295" i="4"/>
  <c r="K295" i="4"/>
  <c r="M295" i="4" s="1"/>
  <c r="I295" i="4"/>
  <c r="J295" i="4" s="1"/>
  <c r="B295" i="4"/>
  <c r="L294" i="4"/>
  <c r="K294" i="4"/>
  <c r="M294" i="4" s="1"/>
  <c r="I294" i="4"/>
  <c r="J294" i="4" s="1"/>
  <c r="B294" i="4"/>
  <c r="L293" i="4"/>
  <c r="K293" i="4"/>
  <c r="M293" i="4" s="1"/>
  <c r="I293" i="4"/>
  <c r="J293" i="4" s="1"/>
  <c r="B293" i="4"/>
  <c r="L292" i="4"/>
  <c r="K292" i="4"/>
  <c r="M292" i="4" s="1"/>
  <c r="I292" i="4"/>
  <c r="J292" i="4" s="1"/>
  <c r="B292" i="4"/>
  <c r="L291" i="4"/>
  <c r="K291" i="4"/>
  <c r="M291" i="4" s="1"/>
  <c r="I291" i="4"/>
  <c r="J291" i="4" s="1"/>
  <c r="B291" i="4"/>
  <c r="L290" i="4"/>
  <c r="K290" i="4"/>
  <c r="M290" i="4" s="1"/>
  <c r="I290" i="4"/>
  <c r="J290" i="4" s="1"/>
  <c r="B290" i="4"/>
  <c r="L289" i="4"/>
  <c r="K289" i="4"/>
  <c r="M289" i="4" s="1"/>
  <c r="I289" i="4"/>
  <c r="J289" i="4" s="1"/>
  <c r="B289" i="4"/>
  <c r="L288" i="4"/>
  <c r="K288" i="4"/>
  <c r="M288" i="4" s="1"/>
  <c r="I288" i="4"/>
  <c r="J288" i="4" s="1"/>
  <c r="B288" i="4"/>
  <c r="L287" i="4"/>
  <c r="K287" i="4"/>
  <c r="M287" i="4" s="1"/>
  <c r="I287" i="4"/>
  <c r="J287" i="4" s="1"/>
  <c r="B287" i="4"/>
  <c r="L286" i="4"/>
  <c r="K286" i="4"/>
  <c r="M286" i="4" s="1"/>
  <c r="I286" i="4"/>
  <c r="J286" i="4" s="1"/>
  <c r="B286" i="4"/>
  <c r="L285" i="4"/>
  <c r="K285" i="4"/>
  <c r="M285" i="4" s="1"/>
  <c r="I285" i="4"/>
  <c r="J285" i="4" s="1"/>
  <c r="B285" i="4"/>
  <c r="L284" i="4"/>
  <c r="K284" i="4"/>
  <c r="M284" i="4" s="1"/>
  <c r="I284" i="4"/>
  <c r="J284" i="4" s="1"/>
  <c r="B284" i="4"/>
  <c r="L283" i="4"/>
  <c r="K283" i="4"/>
  <c r="M283" i="4" s="1"/>
  <c r="I283" i="4"/>
  <c r="J283" i="4" s="1"/>
  <c r="B283" i="4"/>
  <c r="L282" i="4"/>
  <c r="K282" i="4"/>
  <c r="M282" i="4" s="1"/>
  <c r="I282" i="4"/>
  <c r="J282" i="4" s="1"/>
  <c r="B282" i="4"/>
  <c r="L281" i="4"/>
  <c r="K281" i="4"/>
  <c r="M281" i="4" s="1"/>
  <c r="I281" i="4"/>
  <c r="J281" i="4" s="1"/>
  <c r="B281" i="4"/>
  <c r="L280" i="4"/>
  <c r="K280" i="4"/>
  <c r="B280" i="4"/>
  <c r="L279" i="4"/>
  <c r="K279" i="4"/>
  <c r="M279" i="4" s="1"/>
  <c r="I279" i="4"/>
  <c r="J279" i="4" s="1"/>
  <c r="B279" i="4"/>
  <c r="L278" i="4"/>
  <c r="K278" i="4"/>
  <c r="M278" i="4" s="1"/>
  <c r="I278" i="4"/>
  <c r="J278" i="4" s="1"/>
  <c r="B278" i="4"/>
  <c r="L277" i="4"/>
  <c r="K277" i="4"/>
  <c r="M277" i="4" s="1"/>
  <c r="I277" i="4"/>
  <c r="J277" i="4" s="1"/>
  <c r="B277" i="4"/>
  <c r="L276" i="4"/>
  <c r="K276" i="4"/>
  <c r="M276" i="4" s="1"/>
  <c r="I276" i="4"/>
  <c r="J276" i="4" s="1"/>
  <c r="B276" i="4"/>
  <c r="L275" i="4"/>
  <c r="K275" i="4"/>
  <c r="M275" i="4" s="1"/>
  <c r="I275" i="4"/>
  <c r="J275" i="4" s="1"/>
  <c r="B275" i="4"/>
  <c r="L274" i="4"/>
  <c r="K274" i="4"/>
  <c r="M274" i="4" s="1"/>
  <c r="I274" i="4"/>
  <c r="J274" i="4" s="1"/>
  <c r="B274" i="4"/>
  <c r="L273" i="4"/>
  <c r="K273" i="4"/>
  <c r="M273" i="4" s="1"/>
  <c r="I273" i="4"/>
  <c r="J273" i="4" s="1"/>
  <c r="B273" i="4"/>
  <c r="L272" i="4"/>
  <c r="K272" i="4"/>
  <c r="M272" i="4" s="1"/>
  <c r="I272" i="4"/>
  <c r="J272" i="4" s="1"/>
  <c r="B272" i="4"/>
  <c r="L271" i="4"/>
  <c r="K271" i="4"/>
  <c r="M271" i="4" s="1"/>
  <c r="I271" i="4"/>
  <c r="J271" i="4" s="1"/>
  <c r="B271" i="4"/>
  <c r="L270" i="4"/>
  <c r="K270" i="4"/>
  <c r="M270" i="4" s="1"/>
  <c r="I270" i="4"/>
  <c r="J270" i="4" s="1"/>
  <c r="B270" i="4"/>
  <c r="L269" i="4"/>
  <c r="K269" i="4"/>
  <c r="M269" i="4" s="1"/>
  <c r="I269" i="4"/>
  <c r="J269" i="4" s="1"/>
  <c r="B269" i="4"/>
  <c r="L268" i="4"/>
  <c r="K268" i="4"/>
  <c r="M268" i="4" s="1"/>
  <c r="I268" i="4"/>
  <c r="J268" i="4" s="1"/>
  <c r="B268" i="4"/>
  <c r="L267" i="4"/>
  <c r="K267" i="4"/>
  <c r="M267" i="4" s="1"/>
  <c r="I267" i="4"/>
  <c r="J267" i="4" s="1"/>
  <c r="B267" i="4"/>
  <c r="L266" i="4"/>
  <c r="K266" i="4"/>
  <c r="M266" i="4" s="1"/>
  <c r="I266" i="4"/>
  <c r="J266" i="4" s="1"/>
  <c r="B266" i="4"/>
  <c r="L265" i="4"/>
  <c r="K265" i="4"/>
  <c r="M265" i="4" s="1"/>
  <c r="I265" i="4"/>
  <c r="J265" i="4" s="1"/>
  <c r="B265" i="4"/>
  <c r="L264" i="4"/>
  <c r="K264" i="4"/>
  <c r="M264" i="4" s="1"/>
  <c r="I264" i="4"/>
  <c r="J264" i="4" s="1"/>
  <c r="B264" i="4"/>
  <c r="L263" i="4"/>
  <c r="K263" i="4"/>
  <c r="M263" i="4" s="1"/>
  <c r="I263" i="4"/>
  <c r="J263" i="4" s="1"/>
  <c r="B263" i="4"/>
  <c r="L262" i="4"/>
  <c r="K262" i="4"/>
  <c r="M262" i="4" s="1"/>
  <c r="I262" i="4"/>
  <c r="J262" i="4" s="1"/>
  <c r="B262" i="4"/>
  <c r="L261" i="4"/>
  <c r="K261" i="4"/>
  <c r="M261" i="4" s="1"/>
  <c r="I261" i="4"/>
  <c r="J261" i="4" s="1"/>
  <c r="B261" i="4"/>
  <c r="L260" i="4"/>
  <c r="K260" i="4"/>
  <c r="M260" i="4" s="1"/>
  <c r="I260" i="4"/>
  <c r="J260" i="4" s="1"/>
  <c r="B260" i="4"/>
  <c r="L259" i="4"/>
  <c r="K259" i="4"/>
  <c r="M259" i="4" s="1"/>
  <c r="I259" i="4"/>
  <c r="J259" i="4" s="1"/>
  <c r="B259" i="4"/>
  <c r="L258" i="4"/>
  <c r="K258" i="4"/>
  <c r="M258" i="4" s="1"/>
  <c r="I258" i="4"/>
  <c r="J258" i="4" s="1"/>
  <c r="B258" i="4"/>
  <c r="L257" i="4"/>
  <c r="K257" i="4"/>
  <c r="M257" i="4" s="1"/>
  <c r="I257" i="4"/>
  <c r="J257" i="4" s="1"/>
  <c r="B257" i="4"/>
  <c r="L256" i="4"/>
  <c r="K256" i="4"/>
  <c r="M256" i="4" s="1"/>
  <c r="I256" i="4"/>
  <c r="J256" i="4" s="1"/>
  <c r="B256" i="4"/>
  <c r="L255" i="4"/>
  <c r="K255" i="4"/>
  <c r="B255" i="4"/>
  <c r="L254" i="4"/>
  <c r="K254" i="4"/>
  <c r="M254" i="4" s="1"/>
  <c r="I254" i="4"/>
  <c r="J254" i="4" s="1"/>
  <c r="B254" i="4"/>
  <c r="L253" i="4"/>
  <c r="K253" i="4"/>
  <c r="M253" i="4" s="1"/>
  <c r="I253" i="4"/>
  <c r="J253" i="4" s="1"/>
  <c r="B253" i="4"/>
  <c r="L252" i="4"/>
  <c r="K252" i="4"/>
  <c r="M252" i="4" s="1"/>
  <c r="I252" i="4"/>
  <c r="J252" i="4" s="1"/>
  <c r="B252" i="4"/>
  <c r="L251" i="4"/>
  <c r="K251" i="4"/>
  <c r="M251" i="4" s="1"/>
  <c r="I251" i="4"/>
  <c r="J251" i="4" s="1"/>
  <c r="B251" i="4"/>
  <c r="L250" i="4"/>
  <c r="K250" i="4"/>
  <c r="M250" i="4" s="1"/>
  <c r="I250" i="4"/>
  <c r="J250" i="4" s="1"/>
  <c r="B250" i="4"/>
  <c r="L249" i="4"/>
  <c r="K249" i="4"/>
  <c r="M249" i="4" s="1"/>
  <c r="I249" i="4"/>
  <c r="J249" i="4" s="1"/>
  <c r="B249" i="4"/>
  <c r="L248" i="4"/>
  <c r="K248" i="4"/>
  <c r="M248" i="4" s="1"/>
  <c r="I248" i="4"/>
  <c r="J248" i="4" s="1"/>
  <c r="B248" i="4"/>
  <c r="L247" i="4"/>
  <c r="K247" i="4"/>
  <c r="M247" i="4" s="1"/>
  <c r="I247" i="4"/>
  <c r="J247" i="4" s="1"/>
  <c r="B247" i="4"/>
  <c r="L246" i="4"/>
  <c r="K246" i="4"/>
  <c r="M246" i="4" s="1"/>
  <c r="I246" i="4"/>
  <c r="J246" i="4" s="1"/>
  <c r="B246" i="4"/>
  <c r="L245" i="4"/>
  <c r="K245" i="4"/>
  <c r="M245" i="4" s="1"/>
  <c r="I245" i="4"/>
  <c r="J245" i="4" s="1"/>
  <c r="B245" i="4"/>
  <c r="L244" i="4"/>
  <c r="K244" i="4"/>
  <c r="M244" i="4" s="1"/>
  <c r="I244" i="4"/>
  <c r="J244" i="4" s="1"/>
  <c r="B244" i="4"/>
  <c r="L243" i="4"/>
  <c r="K243" i="4"/>
  <c r="M243" i="4" s="1"/>
  <c r="I243" i="4"/>
  <c r="J243" i="4" s="1"/>
  <c r="B243" i="4"/>
  <c r="L242" i="4"/>
  <c r="K242" i="4"/>
  <c r="M242" i="4" s="1"/>
  <c r="I242" i="4"/>
  <c r="J242" i="4" s="1"/>
  <c r="B242" i="4"/>
  <c r="L241" i="4"/>
  <c r="K241" i="4"/>
  <c r="B241" i="4"/>
  <c r="L240" i="4"/>
  <c r="K240" i="4"/>
  <c r="M240" i="4" s="1"/>
  <c r="I240" i="4"/>
  <c r="J240" i="4" s="1"/>
  <c r="B240" i="4"/>
  <c r="L239" i="4"/>
  <c r="K239" i="4"/>
  <c r="M239" i="4" s="1"/>
  <c r="I239" i="4"/>
  <c r="J239" i="4" s="1"/>
  <c r="B239" i="4"/>
  <c r="L238" i="4"/>
  <c r="K238" i="4"/>
  <c r="M238" i="4" s="1"/>
  <c r="I238" i="4"/>
  <c r="J238" i="4" s="1"/>
  <c r="B238" i="4"/>
  <c r="L237" i="4"/>
  <c r="K237" i="4"/>
  <c r="M237" i="4" s="1"/>
  <c r="I237" i="4"/>
  <c r="J237" i="4" s="1"/>
  <c r="B237" i="4"/>
  <c r="L236" i="4"/>
  <c r="K236" i="4"/>
  <c r="M236" i="4" s="1"/>
  <c r="I236" i="4"/>
  <c r="J236" i="4" s="1"/>
  <c r="B236" i="4"/>
  <c r="L235" i="4"/>
  <c r="K235" i="4"/>
  <c r="M235" i="4" s="1"/>
  <c r="I235" i="4"/>
  <c r="J235" i="4" s="1"/>
  <c r="B235" i="4"/>
  <c r="L234" i="4"/>
  <c r="K234" i="4"/>
  <c r="M234" i="4" s="1"/>
  <c r="I234" i="4"/>
  <c r="J234" i="4" s="1"/>
  <c r="B234" i="4"/>
  <c r="L233" i="4"/>
  <c r="K233" i="4"/>
  <c r="M233" i="4" s="1"/>
  <c r="I233" i="4"/>
  <c r="J233" i="4" s="1"/>
  <c r="B233" i="4"/>
  <c r="L232" i="4"/>
  <c r="K232" i="4"/>
  <c r="M232" i="4" s="1"/>
  <c r="I232" i="4"/>
  <c r="J232" i="4" s="1"/>
  <c r="B232" i="4"/>
  <c r="L231" i="4"/>
  <c r="K231" i="4"/>
  <c r="B231" i="4"/>
  <c r="L230" i="4"/>
  <c r="K230" i="4"/>
  <c r="M230" i="4" s="1"/>
  <c r="I230" i="4"/>
  <c r="J230" i="4" s="1"/>
  <c r="B230" i="4"/>
  <c r="L229" i="4"/>
  <c r="K229" i="4"/>
  <c r="B229" i="4"/>
  <c r="L228" i="4"/>
  <c r="K228" i="4"/>
  <c r="M228" i="4" s="1"/>
  <c r="I228" i="4"/>
  <c r="J228" i="4" s="1"/>
  <c r="B228" i="4"/>
  <c r="L227" i="4"/>
  <c r="K227" i="4"/>
  <c r="B227" i="4"/>
  <c r="L226" i="4"/>
  <c r="K226" i="4"/>
  <c r="M226" i="4" s="1"/>
  <c r="I226" i="4"/>
  <c r="J226" i="4" s="1"/>
  <c r="B226" i="4"/>
  <c r="L225" i="4"/>
  <c r="K225" i="4"/>
  <c r="M225" i="4" s="1"/>
  <c r="I225" i="4"/>
  <c r="J225" i="4" s="1"/>
  <c r="B225" i="4"/>
  <c r="L224" i="4"/>
  <c r="K224" i="4"/>
  <c r="M224" i="4" s="1"/>
  <c r="I224" i="4"/>
  <c r="J224" i="4" s="1"/>
  <c r="B224" i="4"/>
  <c r="L223" i="4"/>
  <c r="K223" i="4"/>
  <c r="B223" i="4"/>
  <c r="L222" i="4"/>
  <c r="K222" i="4"/>
  <c r="B222" i="4"/>
  <c r="L221" i="4"/>
  <c r="K221" i="4"/>
  <c r="B221" i="4"/>
  <c r="L220" i="4"/>
  <c r="K220" i="4"/>
  <c r="M220" i="4" s="1"/>
  <c r="I220" i="4"/>
  <c r="J220" i="4" s="1"/>
  <c r="B220" i="4"/>
  <c r="L219" i="4"/>
  <c r="K219" i="4"/>
  <c r="B219" i="4"/>
  <c r="L218" i="4"/>
  <c r="K218" i="4"/>
  <c r="B218" i="4"/>
  <c r="L217" i="4"/>
  <c r="K217" i="4"/>
  <c r="B217" i="4"/>
  <c r="L216" i="4"/>
  <c r="K216" i="4"/>
  <c r="B216" i="4"/>
  <c r="L215" i="4"/>
  <c r="K215" i="4"/>
  <c r="M215" i="4" s="1"/>
  <c r="I215" i="4"/>
  <c r="J215" i="4" s="1"/>
  <c r="B215" i="4"/>
  <c r="L214" i="4"/>
  <c r="K214" i="4"/>
  <c r="B214" i="4"/>
  <c r="L213" i="4"/>
  <c r="K213" i="4"/>
  <c r="M213" i="4" s="1"/>
  <c r="I213" i="4"/>
  <c r="J213" i="4" s="1"/>
  <c r="B213" i="4"/>
  <c r="L212" i="4"/>
  <c r="K212" i="4"/>
  <c r="B212" i="4"/>
  <c r="L211" i="4"/>
  <c r="K211" i="4"/>
  <c r="B211" i="4"/>
  <c r="L210" i="4"/>
  <c r="K210" i="4"/>
  <c r="M210" i="4" s="1"/>
  <c r="I210" i="4"/>
  <c r="J210" i="4" s="1"/>
  <c r="B210" i="4"/>
  <c r="L209" i="4"/>
  <c r="K209" i="4"/>
  <c r="B209" i="4"/>
  <c r="L208" i="4"/>
  <c r="K208" i="4"/>
  <c r="M208" i="4" s="1"/>
  <c r="I208" i="4"/>
  <c r="J208" i="4" s="1"/>
  <c r="B208" i="4"/>
  <c r="L207" i="4"/>
  <c r="K207" i="4"/>
  <c r="B207" i="4"/>
  <c r="L206" i="4"/>
  <c r="K206" i="4"/>
  <c r="M206" i="4" s="1"/>
  <c r="I206" i="4"/>
  <c r="J206" i="4" s="1"/>
  <c r="B206" i="4"/>
  <c r="L205" i="4"/>
  <c r="K205" i="4"/>
  <c r="M205" i="4" s="1"/>
  <c r="I205" i="4"/>
  <c r="J205" i="4" s="1"/>
  <c r="B205" i="4"/>
  <c r="L204" i="4"/>
  <c r="K204" i="4"/>
  <c r="M204" i="4" s="1"/>
  <c r="I204" i="4"/>
  <c r="J204" i="4" s="1"/>
  <c r="B204" i="4"/>
  <c r="L203" i="4"/>
  <c r="K203" i="4"/>
  <c r="M203" i="4" s="1"/>
  <c r="I203" i="4"/>
  <c r="J203" i="4" s="1"/>
  <c r="B203" i="4"/>
  <c r="L202" i="4"/>
  <c r="K202" i="4"/>
  <c r="M202" i="4" s="1"/>
  <c r="I202" i="4"/>
  <c r="J202" i="4" s="1"/>
  <c r="B202" i="4"/>
  <c r="L201" i="4"/>
  <c r="K201" i="4"/>
  <c r="M201" i="4" s="1"/>
  <c r="I201" i="4"/>
  <c r="J201" i="4" s="1"/>
  <c r="B201" i="4"/>
  <c r="L200" i="4"/>
  <c r="K200" i="4"/>
  <c r="B200" i="4"/>
  <c r="L199" i="4"/>
  <c r="K199" i="4"/>
  <c r="B199" i="4"/>
  <c r="L198" i="4"/>
  <c r="K198" i="4"/>
  <c r="M198" i="4" s="1"/>
  <c r="I198" i="4"/>
  <c r="J198" i="4" s="1"/>
  <c r="B198" i="4"/>
  <c r="L197" i="4"/>
  <c r="K197" i="4"/>
  <c r="M197" i="4" s="1"/>
  <c r="I197" i="4"/>
  <c r="J197" i="4" s="1"/>
  <c r="B197" i="4"/>
  <c r="L196" i="4"/>
  <c r="K196" i="4"/>
  <c r="M196" i="4" s="1"/>
  <c r="I196" i="4"/>
  <c r="J196" i="4" s="1"/>
  <c r="B196" i="4"/>
  <c r="L195" i="4"/>
  <c r="K195" i="4"/>
  <c r="M195" i="4" s="1"/>
  <c r="I195" i="4"/>
  <c r="J195" i="4" s="1"/>
  <c r="B195" i="4"/>
  <c r="L194" i="4"/>
  <c r="K194" i="4"/>
  <c r="M194" i="4" s="1"/>
  <c r="I194" i="4"/>
  <c r="J194" i="4" s="1"/>
  <c r="B194" i="4"/>
  <c r="L193" i="4"/>
  <c r="K193" i="4"/>
  <c r="B193" i="4"/>
  <c r="L192" i="4"/>
  <c r="K192" i="4"/>
  <c r="B192" i="4"/>
  <c r="L191" i="4"/>
  <c r="K191" i="4"/>
  <c r="M191" i="4" s="1"/>
  <c r="I191" i="4"/>
  <c r="J191" i="4" s="1"/>
  <c r="B191" i="4"/>
  <c r="L190" i="4"/>
  <c r="K190" i="4"/>
  <c r="M190" i="4" s="1"/>
  <c r="I190" i="4"/>
  <c r="J190" i="4" s="1"/>
  <c r="B190" i="4"/>
  <c r="L189" i="4"/>
  <c r="K189" i="4"/>
  <c r="M189" i="4" s="1"/>
  <c r="I189" i="4"/>
  <c r="J189" i="4" s="1"/>
  <c r="B189" i="4"/>
  <c r="L188" i="4"/>
  <c r="K188" i="4"/>
  <c r="B188" i="4"/>
  <c r="L187" i="4"/>
  <c r="K187" i="4"/>
  <c r="B187" i="4"/>
  <c r="L186" i="4"/>
  <c r="K186" i="4"/>
  <c r="B186" i="4"/>
  <c r="L185" i="4"/>
  <c r="K185" i="4"/>
  <c r="B185" i="4"/>
  <c r="L184" i="4"/>
  <c r="K184" i="4"/>
  <c r="B184" i="4"/>
  <c r="L183" i="4"/>
  <c r="K183" i="4"/>
  <c r="B183" i="4"/>
  <c r="L182" i="4"/>
  <c r="K182" i="4"/>
  <c r="M182" i="4" s="1"/>
  <c r="I182" i="4"/>
  <c r="J182" i="4" s="1"/>
  <c r="B182" i="4"/>
  <c r="L181" i="4"/>
  <c r="K181" i="4"/>
  <c r="B181" i="4"/>
  <c r="L180" i="4"/>
  <c r="K180" i="4"/>
  <c r="B180" i="4"/>
  <c r="L179" i="4"/>
  <c r="K179" i="4"/>
  <c r="B179" i="4"/>
  <c r="L178" i="4"/>
  <c r="K178" i="4"/>
  <c r="B178" i="4"/>
  <c r="L177" i="4"/>
  <c r="K177" i="4"/>
  <c r="M177" i="4" s="1"/>
  <c r="I177" i="4"/>
  <c r="J177" i="4" s="1"/>
  <c r="B177" i="4"/>
  <c r="L176" i="4"/>
  <c r="K176" i="4"/>
  <c r="M176" i="4" s="1"/>
  <c r="I176" i="4"/>
  <c r="J176" i="4" s="1"/>
  <c r="B176" i="4"/>
  <c r="L175" i="4"/>
  <c r="K175" i="4"/>
  <c r="B175" i="4"/>
  <c r="L174" i="4"/>
  <c r="K174" i="4"/>
  <c r="B174" i="4"/>
  <c r="L173" i="4"/>
  <c r="K173" i="4"/>
  <c r="M173" i="4" s="1"/>
  <c r="I173" i="4"/>
  <c r="J173" i="4" s="1"/>
  <c r="B173" i="4"/>
  <c r="L172" i="4"/>
  <c r="K172" i="4"/>
  <c r="M172" i="4" s="1"/>
  <c r="I172" i="4"/>
  <c r="J172" i="4" s="1"/>
  <c r="B172" i="4"/>
  <c r="L171" i="4"/>
  <c r="K171" i="4"/>
  <c r="B171" i="4"/>
  <c r="L170" i="4"/>
  <c r="K170" i="4"/>
  <c r="M170" i="4" s="1"/>
  <c r="I170" i="4"/>
  <c r="J170" i="4" s="1"/>
  <c r="B170" i="4"/>
  <c r="L169" i="4"/>
  <c r="K169" i="4"/>
  <c r="B169" i="4"/>
  <c r="L168" i="4"/>
  <c r="K168" i="4"/>
  <c r="M168" i="4" s="1"/>
  <c r="I168" i="4"/>
  <c r="J168" i="4" s="1"/>
  <c r="B168" i="4"/>
  <c r="L167" i="4"/>
  <c r="K167" i="4"/>
  <c r="B167" i="4"/>
  <c r="L166" i="4"/>
  <c r="K166" i="4"/>
  <c r="M166" i="4" s="1"/>
  <c r="I166" i="4"/>
  <c r="J166" i="4" s="1"/>
  <c r="B166" i="4"/>
  <c r="L165" i="4"/>
  <c r="K165" i="4"/>
  <c r="B165" i="4"/>
  <c r="L164" i="4"/>
  <c r="K164" i="4"/>
  <c r="M164" i="4" s="1"/>
  <c r="I164" i="4"/>
  <c r="J164" i="4" s="1"/>
  <c r="B164" i="4"/>
  <c r="L163" i="4"/>
  <c r="K163" i="4"/>
  <c r="B163" i="4"/>
  <c r="L162" i="4"/>
  <c r="K162" i="4"/>
  <c r="M162" i="4" s="1"/>
  <c r="I162" i="4"/>
  <c r="J162" i="4" s="1"/>
  <c r="B162" i="4"/>
  <c r="L161" i="4"/>
  <c r="K161" i="4"/>
  <c r="M161" i="4" s="1"/>
  <c r="I161" i="4"/>
  <c r="J161" i="4" s="1"/>
  <c r="B161" i="4"/>
  <c r="L160" i="4"/>
  <c r="K160" i="4"/>
  <c r="M160" i="4" s="1"/>
  <c r="I160" i="4"/>
  <c r="J160" i="4" s="1"/>
  <c r="B160" i="4"/>
  <c r="L159" i="4"/>
  <c r="K159" i="4"/>
  <c r="M159" i="4" s="1"/>
  <c r="I159" i="4"/>
  <c r="J159" i="4" s="1"/>
  <c r="B159" i="4"/>
  <c r="L158" i="4"/>
  <c r="K158" i="4"/>
  <c r="M158" i="4" s="1"/>
  <c r="I158" i="4"/>
  <c r="J158" i="4" s="1"/>
  <c r="B158" i="4"/>
  <c r="L157" i="4"/>
  <c r="K157" i="4"/>
  <c r="M157" i="4" s="1"/>
  <c r="I157" i="4"/>
  <c r="J157" i="4" s="1"/>
  <c r="B157" i="4"/>
  <c r="L156" i="4"/>
  <c r="K156" i="4"/>
  <c r="B156" i="4"/>
  <c r="L155" i="4"/>
  <c r="K155" i="4"/>
  <c r="B155" i="4"/>
  <c r="L154" i="4"/>
  <c r="K154" i="4"/>
  <c r="M154" i="4" s="1"/>
  <c r="I154" i="4"/>
  <c r="J154" i="4" s="1"/>
  <c r="B154" i="4"/>
  <c r="L153" i="4"/>
  <c r="K153" i="4"/>
  <c r="M153" i="4" s="1"/>
  <c r="I153" i="4"/>
  <c r="J153" i="4" s="1"/>
  <c r="B153" i="4"/>
  <c r="L152" i="4"/>
  <c r="K152" i="4"/>
  <c r="M152" i="4" s="1"/>
  <c r="I152" i="4"/>
  <c r="J152" i="4" s="1"/>
  <c r="B152" i="4"/>
  <c r="L151" i="4"/>
  <c r="K151" i="4"/>
  <c r="B151" i="4"/>
  <c r="L150" i="4"/>
  <c r="K150" i="4"/>
  <c r="M150" i="4" s="1"/>
  <c r="I150" i="4"/>
  <c r="J150" i="4" s="1"/>
  <c r="B150" i="4"/>
  <c r="L149" i="4"/>
  <c r="K149" i="4"/>
  <c r="M149" i="4" s="1"/>
  <c r="I149" i="4"/>
  <c r="J149" i="4" s="1"/>
  <c r="B149" i="4"/>
  <c r="L148" i="4"/>
  <c r="K148" i="4"/>
  <c r="B148" i="4"/>
  <c r="L147" i="4"/>
  <c r="K147" i="4"/>
  <c r="M147" i="4" s="1"/>
  <c r="I147" i="4"/>
  <c r="J147" i="4" s="1"/>
  <c r="B147" i="4"/>
  <c r="L146" i="4"/>
  <c r="K146" i="4"/>
  <c r="M146" i="4" s="1"/>
  <c r="I146" i="4"/>
  <c r="J146" i="4" s="1"/>
  <c r="B146" i="4"/>
  <c r="L145" i="4"/>
  <c r="K145" i="4"/>
  <c r="B145" i="4"/>
  <c r="L144" i="4"/>
  <c r="K144" i="4"/>
  <c r="B144" i="4"/>
  <c r="L143" i="4"/>
  <c r="K143" i="4"/>
  <c r="M143" i="4" s="1"/>
  <c r="I143" i="4"/>
  <c r="J143" i="4" s="1"/>
  <c r="B143" i="4"/>
  <c r="L142" i="4"/>
  <c r="K142" i="4"/>
  <c r="M142" i="4" s="1"/>
  <c r="I142" i="4"/>
  <c r="J142" i="4" s="1"/>
  <c r="B142" i="4"/>
  <c r="L141" i="4"/>
  <c r="K141" i="4"/>
  <c r="M141" i="4" s="1"/>
  <c r="I141" i="4"/>
  <c r="J141" i="4" s="1"/>
  <c r="B141" i="4"/>
  <c r="L140" i="4"/>
  <c r="K140" i="4"/>
  <c r="M140" i="4" s="1"/>
  <c r="I140" i="4"/>
  <c r="J140" i="4" s="1"/>
  <c r="B140" i="4"/>
  <c r="L139" i="4"/>
  <c r="K139" i="4"/>
  <c r="B139" i="4"/>
  <c r="L138" i="4"/>
  <c r="K138" i="4"/>
  <c r="M138" i="4" s="1"/>
  <c r="I138" i="4"/>
  <c r="J138" i="4" s="1"/>
  <c r="B138" i="4"/>
  <c r="L137" i="4"/>
  <c r="K137" i="4"/>
  <c r="M137" i="4" s="1"/>
  <c r="I137" i="4"/>
  <c r="J137" i="4" s="1"/>
  <c r="B137" i="4"/>
  <c r="L136" i="4"/>
  <c r="K136" i="4"/>
  <c r="M136" i="4" s="1"/>
  <c r="I136" i="4"/>
  <c r="J136" i="4" s="1"/>
  <c r="B136" i="4"/>
  <c r="L135" i="4"/>
  <c r="K135" i="4"/>
  <c r="M135" i="4" s="1"/>
  <c r="I135" i="4"/>
  <c r="J135" i="4" s="1"/>
  <c r="B135" i="4"/>
  <c r="L134" i="4"/>
  <c r="K134" i="4"/>
  <c r="M134" i="4" s="1"/>
  <c r="I134" i="4"/>
  <c r="J134" i="4" s="1"/>
  <c r="B134" i="4"/>
  <c r="L133" i="4"/>
  <c r="K133" i="4"/>
  <c r="M133" i="4" s="1"/>
  <c r="I133" i="4"/>
  <c r="J133" i="4" s="1"/>
  <c r="B133" i="4"/>
  <c r="L132" i="4"/>
  <c r="K132" i="4"/>
  <c r="M132" i="4" s="1"/>
  <c r="I132" i="4"/>
  <c r="J132" i="4" s="1"/>
  <c r="B132" i="4"/>
  <c r="L131" i="4"/>
  <c r="K131" i="4"/>
  <c r="B131" i="4"/>
  <c r="L130" i="4"/>
  <c r="K130" i="4"/>
  <c r="B130" i="4"/>
  <c r="L129" i="4"/>
  <c r="K129" i="4"/>
  <c r="B129" i="4"/>
  <c r="L128" i="4"/>
  <c r="K128" i="4"/>
  <c r="M128" i="4" s="1"/>
  <c r="I128" i="4"/>
  <c r="J128" i="4" s="1"/>
  <c r="B128" i="4"/>
  <c r="L127" i="4"/>
  <c r="K127" i="4"/>
  <c r="M127" i="4" s="1"/>
  <c r="I127" i="4"/>
  <c r="J127" i="4" s="1"/>
  <c r="B127" i="4"/>
  <c r="L126" i="4"/>
  <c r="K126" i="4"/>
  <c r="M126" i="4" s="1"/>
  <c r="I126" i="4"/>
  <c r="J126" i="4" s="1"/>
  <c r="B126" i="4"/>
  <c r="L125" i="4"/>
  <c r="K125" i="4"/>
  <c r="B125" i="4"/>
  <c r="L124" i="4"/>
  <c r="K124" i="4"/>
  <c r="M124" i="4" s="1"/>
  <c r="I124" i="4"/>
  <c r="J124" i="4" s="1"/>
  <c r="B124" i="4"/>
  <c r="L123" i="4"/>
  <c r="K123" i="4"/>
  <c r="B123" i="4"/>
  <c r="L122" i="4"/>
  <c r="K122" i="4"/>
  <c r="B122" i="4"/>
  <c r="L121" i="4"/>
  <c r="K121" i="4"/>
  <c r="B121" i="4"/>
  <c r="L120" i="4"/>
  <c r="K120" i="4"/>
  <c r="B120" i="4"/>
  <c r="L119" i="4"/>
  <c r="K119" i="4"/>
  <c r="M119" i="4" s="1"/>
  <c r="I119" i="4"/>
  <c r="J119" i="4" s="1"/>
  <c r="B119" i="4"/>
  <c r="L118" i="4"/>
  <c r="K118" i="4"/>
  <c r="B118" i="4"/>
  <c r="L117" i="4"/>
  <c r="K117" i="4"/>
  <c r="M117" i="4" s="1"/>
  <c r="I117" i="4"/>
  <c r="J117" i="4" s="1"/>
  <c r="B117" i="4"/>
  <c r="L116" i="4"/>
  <c r="K116" i="4"/>
  <c r="B116" i="4"/>
  <c r="L115" i="4"/>
  <c r="K115" i="4"/>
  <c r="M115" i="4" s="1"/>
  <c r="I115" i="4"/>
  <c r="J115" i="4" s="1"/>
  <c r="B115" i="4"/>
  <c r="L114" i="4"/>
  <c r="K114" i="4"/>
  <c r="M114" i="4" s="1"/>
  <c r="I114" i="4"/>
  <c r="J114" i="4" s="1"/>
  <c r="B114" i="4"/>
  <c r="L113" i="4"/>
  <c r="K113" i="4"/>
  <c r="B113" i="4"/>
  <c r="L112" i="4"/>
  <c r="K112" i="4"/>
  <c r="B112" i="4"/>
  <c r="L111" i="4"/>
  <c r="K111" i="4"/>
  <c r="M111" i="4" s="1"/>
  <c r="I111" i="4"/>
  <c r="J111" i="4" s="1"/>
  <c r="B111" i="4"/>
  <c r="L110" i="4"/>
  <c r="K110" i="4"/>
  <c r="M110" i="4" s="1"/>
  <c r="I110" i="4"/>
  <c r="J110" i="4" s="1"/>
  <c r="B110" i="4"/>
  <c r="L109" i="4"/>
  <c r="K109" i="4"/>
  <c r="B109" i="4"/>
  <c r="L108" i="4"/>
  <c r="K108" i="4"/>
  <c r="M108" i="4" s="1"/>
  <c r="I108" i="4"/>
  <c r="J108" i="4" s="1"/>
  <c r="B108" i="4"/>
  <c r="L107" i="4"/>
  <c r="K107" i="4"/>
  <c r="M107" i="4" s="1"/>
  <c r="I107" i="4"/>
  <c r="J107" i="4" s="1"/>
  <c r="B107" i="4"/>
  <c r="L106" i="4"/>
  <c r="K106" i="4"/>
  <c r="B106" i="4"/>
  <c r="L105" i="4"/>
  <c r="K105" i="4"/>
  <c r="M105" i="4" s="1"/>
  <c r="I105" i="4"/>
  <c r="J105" i="4" s="1"/>
  <c r="B105" i="4"/>
  <c r="L104" i="4"/>
  <c r="K104" i="4"/>
  <c r="B104" i="4"/>
  <c r="L103" i="4"/>
  <c r="K103" i="4"/>
  <c r="M103" i="4" s="1"/>
  <c r="I103" i="4"/>
  <c r="J103" i="4" s="1"/>
  <c r="B103" i="4"/>
  <c r="L102" i="4"/>
  <c r="K102" i="4"/>
  <c r="M102" i="4" s="1"/>
  <c r="I102" i="4"/>
  <c r="J102" i="4" s="1"/>
  <c r="B102" i="4"/>
  <c r="L101" i="4"/>
  <c r="K101" i="4"/>
  <c r="M101" i="4" s="1"/>
  <c r="I101" i="4"/>
  <c r="J101" i="4" s="1"/>
  <c r="B101" i="4"/>
  <c r="L100" i="4"/>
  <c r="K100" i="4"/>
  <c r="B100" i="4"/>
  <c r="L99" i="4"/>
  <c r="K99" i="4"/>
  <c r="B99" i="4"/>
  <c r="L98" i="4"/>
  <c r="K98" i="4"/>
  <c r="M98" i="4" s="1"/>
  <c r="I98" i="4"/>
  <c r="J98" i="4" s="1"/>
  <c r="B98" i="4"/>
  <c r="L97" i="4"/>
  <c r="K97" i="4"/>
  <c r="M97" i="4" s="1"/>
  <c r="I97" i="4"/>
  <c r="J97" i="4" s="1"/>
  <c r="B97" i="4"/>
  <c r="L96" i="4"/>
  <c r="K96" i="4"/>
  <c r="B96" i="4"/>
  <c r="L95" i="4"/>
  <c r="K95" i="4"/>
  <c r="M95" i="4" s="1"/>
  <c r="I95" i="4"/>
  <c r="J95" i="4" s="1"/>
  <c r="B95" i="4"/>
  <c r="L94" i="4"/>
  <c r="K94" i="4"/>
  <c r="M94" i="4" s="1"/>
  <c r="I94" i="4"/>
  <c r="J94" i="4" s="1"/>
  <c r="B94" i="4"/>
  <c r="L93" i="4"/>
  <c r="K93" i="4"/>
  <c r="M93" i="4" s="1"/>
  <c r="I93" i="4"/>
  <c r="J93" i="4" s="1"/>
  <c r="B93" i="4"/>
  <c r="L92" i="4"/>
  <c r="K92" i="4"/>
  <c r="B92" i="4"/>
  <c r="L91" i="4"/>
  <c r="K91" i="4"/>
  <c r="B91" i="4"/>
  <c r="L90" i="4"/>
  <c r="K90" i="4"/>
  <c r="M90" i="4" s="1"/>
  <c r="I90" i="4"/>
  <c r="J90" i="4" s="1"/>
  <c r="B90" i="4"/>
  <c r="L89" i="4"/>
  <c r="K89" i="4"/>
  <c r="B89" i="4"/>
  <c r="L88" i="4"/>
  <c r="K88" i="4"/>
  <c r="B88" i="4"/>
  <c r="L87" i="4"/>
  <c r="K87" i="4"/>
  <c r="B87" i="4"/>
  <c r="L86" i="4"/>
  <c r="K86" i="4"/>
  <c r="B86" i="4"/>
  <c r="L85" i="4"/>
  <c r="K85" i="4"/>
  <c r="B85" i="4"/>
  <c r="L84" i="4"/>
  <c r="K84" i="4"/>
  <c r="M84" i="4" s="1"/>
  <c r="I84" i="4"/>
  <c r="J84" i="4" s="1"/>
  <c r="B84" i="4"/>
  <c r="L83" i="4"/>
  <c r="K83" i="4"/>
  <c r="M83" i="4" s="1"/>
  <c r="I83" i="4"/>
  <c r="J83" i="4" s="1"/>
  <c r="B83" i="4"/>
  <c r="L82" i="4"/>
  <c r="K82" i="4"/>
  <c r="B82" i="4"/>
  <c r="L81" i="4"/>
  <c r="K81" i="4"/>
  <c r="B81" i="4"/>
  <c r="L80" i="4"/>
  <c r="K80" i="4"/>
  <c r="B80" i="4"/>
  <c r="L79" i="4"/>
  <c r="K79" i="4"/>
  <c r="B79" i="4"/>
  <c r="L78" i="4"/>
  <c r="K78" i="4"/>
  <c r="B78" i="4"/>
  <c r="L77" i="4"/>
  <c r="K77" i="4"/>
  <c r="M77" i="4" s="1"/>
  <c r="I77" i="4"/>
  <c r="J77" i="4" s="1"/>
  <c r="B77" i="4"/>
  <c r="L76" i="4"/>
  <c r="K76" i="4"/>
  <c r="M76" i="4" s="1"/>
  <c r="I76" i="4"/>
  <c r="J76" i="4" s="1"/>
  <c r="B76" i="4"/>
  <c r="L75" i="4"/>
  <c r="K75" i="4"/>
  <c r="M75" i="4" s="1"/>
  <c r="I75" i="4"/>
  <c r="J75" i="4" s="1"/>
  <c r="B75" i="4"/>
  <c r="L74" i="4"/>
  <c r="K74" i="4"/>
  <c r="B74" i="4"/>
  <c r="L73" i="4"/>
  <c r="K73" i="4"/>
  <c r="B73" i="4"/>
  <c r="L72" i="4"/>
  <c r="K72" i="4"/>
  <c r="B72" i="4"/>
  <c r="L71" i="4"/>
  <c r="K71" i="4"/>
  <c r="B71" i="4"/>
  <c r="L70" i="4"/>
  <c r="K70" i="4"/>
  <c r="B70" i="4"/>
  <c r="L69" i="4"/>
  <c r="K69" i="4"/>
  <c r="B69" i="4"/>
  <c r="L68" i="4"/>
  <c r="K68" i="4"/>
  <c r="M68" i="4" s="1"/>
  <c r="I68" i="4"/>
  <c r="J68" i="4" s="1"/>
  <c r="B68" i="4"/>
  <c r="L67" i="4"/>
  <c r="K67" i="4"/>
  <c r="M67" i="4" s="1"/>
  <c r="I67" i="4"/>
  <c r="J67" i="4" s="1"/>
  <c r="B67" i="4"/>
  <c r="L66" i="4"/>
  <c r="K66" i="4"/>
  <c r="B66" i="4"/>
  <c r="L65" i="4"/>
  <c r="K65" i="4"/>
  <c r="M65" i="4" s="1"/>
  <c r="I65" i="4"/>
  <c r="J65" i="4" s="1"/>
  <c r="B65" i="4"/>
  <c r="L64" i="4"/>
  <c r="K64" i="4"/>
  <c r="M64" i="4" s="1"/>
  <c r="I64" i="4"/>
  <c r="J64" i="4" s="1"/>
  <c r="B64" i="4"/>
  <c r="L63" i="4"/>
  <c r="K63" i="4"/>
  <c r="M63" i="4" s="1"/>
  <c r="I63" i="4"/>
  <c r="J63" i="4" s="1"/>
  <c r="B63" i="4"/>
  <c r="L62" i="4"/>
  <c r="K62" i="4"/>
  <c r="M62" i="4" s="1"/>
  <c r="I62" i="4"/>
  <c r="J62" i="4" s="1"/>
  <c r="B62" i="4"/>
  <c r="L61" i="4"/>
  <c r="K61" i="4"/>
  <c r="M61" i="4" s="1"/>
  <c r="I61" i="4"/>
  <c r="J61" i="4" s="1"/>
  <c r="B61" i="4"/>
  <c r="L60" i="4"/>
  <c r="K60" i="4"/>
  <c r="B60" i="4"/>
  <c r="L59" i="4"/>
  <c r="K59" i="4"/>
  <c r="B59" i="4"/>
  <c r="L58" i="4"/>
  <c r="K58" i="4"/>
  <c r="B58" i="4"/>
  <c r="L57" i="4"/>
  <c r="K57" i="4"/>
  <c r="B57" i="4"/>
  <c r="L56" i="4"/>
  <c r="K56" i="4"/>
  <c r="B56" i="4"/>
  <c r="L55" i="4"/>
  <c r="K55" i="4"/>
  <c r="M55" i="4" s="1"/>
  <c r="I55" i="4"/>
  <c r="J55" i="4" s="1"/>
  <c r="B55" i="4"/>
  <c r="L54" i="4"/>
  <c r="K54" i="4"/>
  <c r="B54" i="4"/>
  <c r="L53" i="4"/>
  <c r="K53" i="4"/>
  <c r="B53" i="4"/>
  <c r="L52" i="4"/>
  <c r="K52" i="4"/>
  <c r="M52" i="4" s="1"/>
  <c r="I52" i="4"/>
  <c r="J52" i="4" s="1"/>
  <c r="B52" i="4"/>
  <c r="L51" i="4"/>
  <c r="K51" i="4"/>
  <c r="M51" i="4" s="1"/>
  <c r="I51" i="4"/>
  <c r="J51" i="4" s="1"/>
  <c r="B51" i="4"/>
  <c r="L50" i="4"/>
  <c r="K50" i="4"/>
  <c r="B50" i="4"/>
  <c r="L49" i="4"/>
  <c r="K49" i="4"/>
  <c r="M49" i="4" s="1"/>
  <c r="I49" i="4"/>
  <c r="J49" i="4" s="1"/>
  <c r="B49" i="4"/>
  <c r="L48" i="4"/>
  <c r="K48" i="4"/>
  <c r="B48" i="4"/>
  <c r="L47" i="4"/>
  <c r="K47" i="4"/>
  <c r="B47" i="4"/>
  <c r="L46" i="4"/>
  <c r="K46" i="4"/>
  <c r="M46" i="4" s="1"/>
  <c r="I46" i="4"/>
  <c r="J46" i="4" s="1"/>
  <c r="B46" i="4"/>
  <c r="L45" i="4"/>
  <c r="K45" i="4"/>
  <c r="B45" i="4"/>
  <c r="L44" i="4"/>
  <c r="K44" i="4"/>
  <c r="M44" i="4" s="1"/>
  <c r="I44" i="4"/>
  <c r="J44" i="4" s="1"/>
  <c r="B44" i="4"/>
  <c r="L43" i="4"/>
  <c r="K43" i="4"/>
  <c r="B43" i="4"/>
  <c r="L42" i="4"/>
  <c r="K42" i="4"/>
  <c r="M42" i="4" s="1"/>
  <c r="I42" i="4"/>
  <c r="J42" i="4" s="1"/>
  <c r="B42" i="4"/>
  <c r="L41" i="4"/>
  <c r="K41" i="4"/>
  <c r="B41" i="4"/>
  <c r="L40" i="4"/>
  <c r="K40" i="4"/>
  <c r="B40" i="4"/>
  <c r="L39" i="4"/>
  <c r="K39" i="4"/>
  <c r="B39" i="4"/>
  <c r="L38" i="4"/>
  <c r="K38" i="4"/>
  <c r="M38" i="4" s="1"/>
  <c r="I38" i="4"/>
  <c r="J38" i="4" s="1"/>
  <c r="B38" i="4"/>
  <c r="L37" i="4"/>
  <c r="K37" i="4"/>
  <c r="B37" i="4"/>
  <c r="L36" i="4"/>
  <c r="K36" i="4"/>
  <c r="M36" i="4" s="1"/>
  <c r="I36" i="4"/>
  <c r="J36" i="4" s="1"/>
  <c r="B36" i="4"/>
  <c r="L35" i="4"/>
  <c r="K35" i="4"/>
  <c r="B35" i="4"/>
  <c r="L34" i="4"/>
  <c r="K34" i="4"/>
  <c r="B34" i="4"/>
  <c r="L33" i="4"/>
  <c r="K33" i="4"/>
  <c r="B33" i="4"/>
  <c r="L32" i="4"/>
  <c r="K32" i="4"/>
  <c r="M32" i="4" s="1"/>
  <c r="I32" i="4"/>
  <c r="J32" i="4" s="1"/>
  <c r="B32" i="4"/>
  <c r="L31" i="4"/>
  <c r="K31" i="4"/>
  <c r="B31" i="4"/>
  <c r="L30" i="4"/>
  <c r="K30" i="4"/>
  <c r="B30" i="4"/>
  <c r="L29" i="4"/>
  <c r="K29" i="4"/>
  <c r="M29" i="4" s="1"/>
  <c r="I29" i="4"/>
  <c r="J29" i="4" s="1"/>
  <c r="B29" i="4"/>
  <c r="L28" i="4"/>
  <c r="K28" i="4"/>
  <c r="M28" i="4" s="1"/>
  <c r="I28" i="4"/>
  <c r="J28" i="4" s="1"/>
  <c r="B28" i="4"/>
  <c r="L27" i="4"/>
  <c r="K27" i="4"/>
  <c r="B27" i="4"/>
  <c r="L26" i="4"/>
  <c r="K26" i="4"/>
  <c r="B26" i="4"/>
  <c r="L25" i="4"/>
  <c r="K25" i="4"/>
  <c r="B25" i="4"/>
  <c r="L24" i="4"/>
  <c r="K24" i="4"/>
  <c r="B24" i="4"/>
  <c r="L23" i="4"/>
  <c r="K23" i="4"/>
  <c r="B23" i="4"/>
  <c r="L22" i="4"/>
  <c r="K22" i="4"/>
  <c r="B22" i="4"/>
  <c r="L21" i="4"/>
  <c r="K21" i="4"/>
  <c r="M21" i="4" s="1"/>
  <c r="I21" i="4"/>
  <c r="J21" i="4" s="1"/>
  <c r="B21" i="4"/>
  <c r="L20" i="4"/>
  <c r="K20" i="4"/>
  <c r="B20" i="4"/>
  <c r="L19" i="4"/>
  <c r="K19" i="4"/>
  <c r="M19" i="4" s="1"/>
  <c r="I19" i="4"/>
  <c r="J19" i="4" s="1"/>
  <c r="B19" i="4"/>
  <c r="L18" i="4"/>
  <c r="K18" i="4"/>
  <c r="B18" i="4"/>
  <c r="L17" i="4"/>
  <c r="K17" i="4"/>
  <c r="B17" i="4"/>
  <c r="L16" i="4"/>
  <c r="K16" i="4"/>
  <c r="M16" i="4" s="1"/>
  <c r="I16" i="4"/>
  <c r="J16" i="4" s="1"/>
  <c r="B16" i="4"/>
  <c r="L15" i="4"/>
  <c r="K15" i="4"/>
  <c r="B15" i="4"/>
  <c r="L14" i="4"/>
  <c r="K14" i="4"/>
  <c r="B14" i="4"/>
  <c r="L13" i="4"/>
  <c r="K13" i="4"/>
  <c r="B13" i="4"/>
  <c r="L12" i="4"/>
  <c r="K12" i="4"/>
  <c r="B12" i="4"/>
  <c r="L11" i="4"/>
  <c r="K11" i="4"/>
  <c r="B11" i="4"/>
  <c r="L10" i="4"/>
  <c r="K10" i="4"/>
  <c r="B10" i="4"/>
  <c r="L9" i="4"/>
  <c r="K9" i="4"/>
  <c r="B9" i="4"/>
  <c r="L8" i="4"/>
  <c r="K8" i="4"/>
  <c r="B8" i="4"/>
  <c r="L7" i="4"/>
  <c r="K7" i="4"/>
  <c r="B7" i="4"/>
  <c r="L6" i="4"/>
  <c r="K6" i="4"/>
  <c r="B6" i="4"/>
  <c r="L5" i="4"/>
  <c r="K5" i="4"/>
  <c r="M5" i="4" s="1"/>
  <c r="I5" i="4"/>
  <c r="J5" i="4" s="1"/>
  <c r="B5" i="4"/>
  <c r="I35" i="3"/>
  <c r="H35" i="3"/>
  <c r="N34" i="3"/>
  <c r="L34" i="3"/>
  <c r="M34" i="3" s="1"/>
  <c r="K34" i="3"/>
  <c r="J34" i="3"/>
  <c r="I34" i="3"/>
  <c r="H34" i="3"/>
  <c r="N33" i="3"/>
  <c r="L33" i="3"/>
  <c r="M33" i="3" s="1"/>
  <c r="K33" i="3"/>
  <c r="J33" i="3"/>
  <c r="I33" i="3"/>
  <c r="H33" i="3"/>
  <c r="N32" i="3"/>
  <c r="L32" i="3"/>
  <c r="M32" i="3" s="1"/>
  <c r="K32" i="3"/>
  <c r="J32" i="3"/>
  <c r="I32" i="3"/>
  <c r="H32" i="3"/>
  <c r="N31" i="3"/>
  <c r="L31" i="3"/>
  <c r="M31" i="3" s="1"/>
  <c r="K31" i="3"/>
  <c r="J31" i="3"/>
  <c r="I31" i="3"/>
  <c r="H31" i="3"/>
  <c r="N30" i="3"/>
  <c r="L30" i="3"/>
  <c r="M30" i="3" s="1"/>
  <c r="K30" i="3"/>
  <c r="J30" i="3"/>
  <c r="I30" i="3"/>
  <c r="H30" i="3"/>
  <c r="N29" i="3"/>
  <c r="L29" i="3"/>
  <c r="M29" i="3" s="1"/>
  <c r="K29" i="3"/>
  <c r="J29" i="3"/>
  <c r="I29" i="3"/>
  <c r="H29" i="3"/>
  <c r="N28" i="3"/>
  <c r="L28" i="3"/>
  <c r="M28" i="3" s="1"/>
  <c r="K28" i="3"/>
  <c r="J28" i="3"/>
  <c r="I28" i="3"/>
  <c r="H28" i="3"/>
  <c r="N27" i="3"/>
  <c r="L27" i="3"/>
  <c r="M27" i="3" s="1"/>
  <c r="K27" i="3"/>
  <c r="J27" i="3"/>
  <c r="I27" i="3"/>
  <c r="H27" i="3"/>
  <c r="N26" i="3"/>
  <c r="L26" i="3"/>
  <c r="M26" i="3" s="1"/>
  <c r="K26" i="3"/>
  <c r="J26" i="3"/>
  <c r="I26" i="3"/>
  <c r="H26" i="3"/>
  <c r="N25" i="3"/>
  <c r="L25" i="3"/>
  <c r="M25" i="3" s="1"/>
  <c r="K25" i="3"/>
  <c r="J25" i="3"/>
  <c r="I25" i="3"/>
  <c r="H25" i="3"/>
  <c r="N24" i="3"/>
  <c r="L24" i="3"/>
  <c r="M24" i="3" s="1"/>
  <c r="K24" i="3"/>
  <c r="J24" i="3"/>
  <c r="I24" i="3"/>
  <c r="H24" i="3"/>
  <c r="N23" i="3"/>
  <c r="L23" i="3"/>
  <c r="M23" i="3" s="1"/>
  <c r="K23" i="3"/>
  <c r="J23" i="3"/>
  <c r="I23" i="3"/>
  <c r="H23" i="3"/>
  <c r="N22" i="3"/>
  <c r="L22" i="3"/>
  <c r="M22" i="3" s="1"/>
  <c r="K22" i="3"/>
  <c r="J22" i="3"/>
  <c r="I22" i="3"/>
  <c r="H22" i="3"/>
  <c r="N21" i="3"/>
  <c r="L21" i="3"/>
  <c r="M21" i="3" s="1"/>
  <c r="K21" i="3"/>
  <c r="J21" i="3"/>
  <c r="I21" i="3"/>
  <c r="H21" i="3"/>
  <c r="N20" i="3"/>
  <c r="L20" i="3"/>
  <c r="M20" i="3" s="1"/>
  <c r="K20" i="3"/>
  <c r="J20" i="3"/>
  <c r="I20" i="3"/>
  <c r="H20" i="3"/>
  <c r="N19" i="3"/>
  <c r="L19" i="3"/>
  <c r="M19" i="3" s="1"/>
  <c r="K19" i="3"/>
  <c r="J19" i="3"/>
  <c r="I19" i="3"/>
  <c r="H19" i="3"/>
  <c r="N18" i="3"/>
  <c r="L18" i="3"/>
  <c r="M18" i="3" s="1"/>
  <c r="K18" i="3"/>
  <c r="J18" i="3"/>
  <c r="I18" i="3"/>
  <c r="H18" i="3"/>
  <c r="N17" i="3"/>
  <c r="L17" i="3"/>
  <c r="M17" i="3" s="1"/>
  <c r="K17" i="3"/>
  <c r="J17" i="3"/>
  <c r="I17" i="3"/>
  <c r="H17" i="3"/>
  <c r="N16" i="3"/>
  <c r="L16" i="3"/>
  <c r="M16" i="3" s="1"/>
  <c r="K16" i="3"/>
  <c r="J16" i="3"/>
  <c r="I16" i="3"/>
  <c r="H16" i="3"/>
  <c r="N15" i="3"/>
  <c r="L15" i="3"/>
  <c r="M15" i="3" s="1"/>
  <c r="K15" i="3"/>
  <c r="J15" i="3"/>
  <c r="I15" i="3"/>
  <c r="H15" i="3"/>
  <c r="N14" i="3"/>
  <c r="J14" i="3"/>
  <c r="I14" i="3"/>
  <c r="H14" i="3"/>
  <c r="N13" i="3"/>
  <c r="L13" i="3"/>
  <c r="M13" i="3" s="1"/>
  <c r="K13" i="3"/>
  <c r="J13" i="3"/>
  <c r="I13" i="3"/>
  <c r="H13" i="3"/>
  <c r="N12" i="3"/>
  <c r="L12" i="3"/>
  <c r="M12" i="3" s="1"/>
  <c r="K12" i="3"/>
  <c r="J12" i="3"/>
  <c r="I12" i="3"/>
  <c r="H12" i="3"/>
  <c r="N11" i="3"/>
  <c r="L11" i="3"/>
  <c r="M11" i="3" s="1"/>
  <c r="K11" i="3"/>
  <c r="J11" i="3"/>
  <c r="I11" i="3"/>
  <c r="H11" i="3"/>
  <c r="N10" i="3"/>
  <c r="L10" i="3"/>
  <c r="M10" i="3" s="1"/>
  <c r="K10" i="3"/>
  <c r="J10" i="3"/>
  <c r="I10" i="3"/>
  <c r="H10" i="3"/>
  <c r="N9" i="3"/>
  <c r="L9" i="3"/>
  <c r="M9" i="3" s="1"/>
  <c r="K9" i="3"/>
  <c r="J9" i="3"/>
  <c r="I9" i="3"/>
  <c r="H9" i="3"/>
  <c r="N8" i="3"/>
  <c r="L8" i="3"/>
  <c r="M8" i="3" s="1"/>
  <c r="K8" i="3"/>
  <c r="J8" i="3"/>
  <c r="I8" i="3"/>
  <c r="H8" i="3"/>
  <c r="N7" i="3"/>
  <c r="L7" i="3"/>
  <c r="M7" i="3" s="1"/>
  <c r="K7" i="3"/>
  <c r="J7" i="3"/>
  <c r="I7" i="3"/>
  <c r="H7" i="3"/>
  <c r="N6" i="3"/>
  <c r="L6" i="3"/>
  <c r="M6" i="3" s="1"/>
  <c r="K6" i="3"/>
  <c r="J6" i="3"/>
  <c r="I6" i="3"/>
  <c r="H6" i="3"/>
  <c r="N5" i="3"/>
  <c r="L5" i="3"/>
  <c r="M5" i="3" s="1"/>
  <c r="K5" i="3"/>
  <c r="J5" i="3"/>
  <c r="I5" i="3"/>
  <c r="H5" i="3"/>
  <c r="B13" i="2"/>
  <c r="B12" i="2"/>
  <c r="G8" i="2"/>
  <c r="F8" i="2"/>
  <c r="E8" i="2"/>
  <c r="B8" i="2"/>
  <c r="G5" i="2"/>
  <c r="E5" i="2"/>
  <c r="D5" i="2"/>
  <c r="C5" i="2"/>
  <c r="B5" i="2"/>
  <c r="B2" i="2"/>
  <c r="F5" i="2" l="1"/>
  <c r="M241" i="4"/>
  <c r="I241" i="4"/>
  <c r="J241" i="4" s="1"/>
  <c r="M231" i="4"/>
  <c r="I231" i="4"/>
  <c r="J231" i="4" s="1"/>
  <c r="M229" i="4"/>
  <c r="I229" i="4"/>
  <c r="J229" i="4" s="1"/>
  <c r="M227" i="4"/>
  <c r="I227" i="4"/>
  <c r="J227" i="4" s="1"/>
  <c r="M223" i="4"/>
  <c r="I223" i="4"/>
  <c r="J223" i="4" s="1"/>
  <c r="M222" i="4"/>
  <c r="I222" i="4"/>
  <c r="J222" i="4" s="1"/>
  <c r="M221" i="4"/>
  <c r="I221" i="4"/>
  <c r="J221" i="4" s="1"/>
  <c r="M219" i="4"/>
  <c r="I219" i="4"/>
  <c r="J219" i="4" s="1"/>
  <c r="M218" i="4"/>
  <c r="I218" i="4"/>
  <c r="J218" i="4" s="1"/>
  <c r="M216" i="4"/>
  <c r="I216" i="4"/>
  <c r="J216" i="4" s="1"/>
  <c r="M155" i="4"/>
  <c r="I155" i="4"/>
  <c r="J155" i="4" s="1"/>
  <c r="M151" i="4"/>
  <c r="I151" i="4"/>
  <c r="J151" i="4" s="1"/>
  <c r="M148" i="4"/>
  <c r="I148" i="4"/>
  <c r="J148" i="4" s="1"/>
  <c r="M145" i="4"/>
  <c r="I145" i="4"/>
  <c r="J145" i="4" s="1"/>
  <c r="M144" i="4"/>
  <c r="I144" i="4"/>
  <c r="J144" i="4" s="1"/>
  <c r="M139" i="4"/>
  <c r="I139" i="4"/>
  <c r="J139" i="4" s="1"/>
  <c r="M122" i="4"/>
  <c r="I122" i="4"/>
  <c r="J122" i="4" s="1"/>
  <c r="M120" i="4"/>
  <c r="I120" i="4"/>
  <c r="J120" i="4" s="1"/>
  <c r="M118" i="4"/>
  <c r="I118" i="4"/>
  <c r="J118" i="4" s="1"/>
  <c r="M113" i="4"/>
  <c r="I113" i="4"/>
  <c r="J113" i="4" s="1"/>
  <c r="M104" i="4"/>
  <c r="I104" i="4"/>
  <c r="J104" i="4" s="1"/>
  <c r="M100" i="4"/>
  <c r="I100" i="4"/>
  <c r="J100" i="4" s="1"/>
  <c r="M99" i="4"/>
  <c r="I99" i="4"/>
  <c r="J99" i="4" s="1"/>
  <c r="M96" i="4"/>
  <c r="I96" i="4"/>
  <c r="J96" i="4" s="1"/>
  <c r="M92" i="4"/>
  <c r="I92" i="4"/>
  <c r="J92" i="4" s="1"/>
  <c r="M91" i="4"/>
  <c r="I91" i="4"/>
  <c r="J91" i="4" s="1"/>
  <c r="M89" i="4"/>
  <c r="I89" i="4"/>
  <c r="J89" i="4" s="1"/>
  <c r="M88" i="4"/>
  <c r="I88" i="4"/>
  <c r="J88" i="4" s="1"/>
  <c r="M87" i="4"/>
  <c r="I87" i="4"/>
  <c r="J87" i="4" s="1"/>
  <c r="M86" i="4"/>
  <c r="I86" i="4"/>
  <c r="J86" i="4" s="1"/>
  <c r="M85" i="4"/>
  <c r="I85" i="4"/>
  <c r="J85" i="4" s="1"/>
  <c r="M82" i="4"/>
  <c r="I82" i="4"/>
  <c r="J82" i="4" s="1"/>
  <c r="I81" i="4"/>
  <c r="J81" i="4" s="1"/>
  <c r="M81" i="4"/>
  <c r="M80" i="4"/>
  <c r="I80" i="4"/>
  <c r="J80" i="4" s="1"/>
  <c r="M79" i="4"/>
  <c r="I79" i="4"/>
  <c r="J79" i="4" s="1"/>
  <c r="M78" i="4"/>
  <c r="I78" i="4"/>
  <c r="J78" i="4" s="1"/>
  <c r="M74" i="4"/>
  <c r="I74" i="4"/>
  <c r="J74" i="4" s="1"/>
  <c r="M72" i="4"/>
  <c r="I72" i="4"/>
  <c r="J72" i="4" s="1"/>
  <c r="M69" i="4"/>
  <c r="I69" i="4"/>
  <c r="J69" i="4" s="1"/>
  <c r="M54" i="4"/>
  <c r="I54" i="4"/>
  <c r="J54" i="4" s="1"/>
  <c r="M53" i="4"/>
  <c r="I53" i="4"/>
  <c r="J53" i="4" s="1"/>
  <c r="M47" i="4"/>
  <c r="I47" i="4"/>
  <c r="J47" i="4" s="1"/>
  <c r="M34" i="4"/>
  <c r="I34" i="4"/>
  <c r="J34" i="4" s="1"/>
  <c r="M31" i="4"/>
  <c r="I31" i="4"/>
  <c r="J31" i="4" s="1"/>
  <c r="M30" i="4"/>
  <c r="I30" i="4"/>
  <c r="J30" i="4" s="1"/>
  <c r="M27" i="4"/>
  <c r="I27" i="4"/>
  <c r="J27" i="4" s="1"/>
  <c r="M26" i="4"/>
  <c r="I26" i="4"/>
  <c r="J26" i="4" s="1"/>
  <c r="M25" i="4"/>
  <c r="I25" i="4"/>
  <c r="J25" i="4" s="1"/>
  <c r="M24" i="4"/>
  <c r="I24" i="4"/>
  <c r="J24" i="4" s="1"/>
  <c r="M23" i="4"/>
  <c r="I23" i="4"/>
  <c r="J23" i="4" s="1"/>
  <c r="M22" i="4"/>
  <c r="I22" i="4"/>
  <c r="J22" i="4" s="1"/>
  <c r="M20" i="4"/>
  <c r="I20" i="4"/>
  <c r="J20" i="4" s="1"/>
  <c r="M18" i="4"/>
  <c r="I18" i="4"/>
  <c r="J18" i="4" s="1"/>
  <c r="M17" i="4"/>
  <c r="I17" i="4"/>
  <c r="J17" i="4" s="1"/>
  <c r="M12" i="4"/>
  <c r="I12" i="4"/>
  <c r="J12" i="4" s="1"/>
  <c r="M11" i="4"/>
  <c r="I11" i="4"/>
  <c r="J11" i="4" s="1"/>
  <c r="M10" i="4"/>
  <c r="I10" i="4"/>
  <c r="J10" i="4" s="1"/>
  <c r="M9" i="4"/>
  <c r="I9" i="4"/>
  <c r="J9" i="4" s="1"/>
  <c r="M6" i="4"/>
  <c r="I6" i="4"/>
  <c r="J6" i="4" s="1"/>
  <c r="M280" i="4"/>
  <c r="I280" i="4"/>
  <c r="J280" i="4" s="1"/>
  <c r="M255" i="4"/>
  <c r="I255" i="4"/>
  <c r="J255" i="4" s="1"/>
  <c r="M217" i="4"/>
  <c r="I217" i="4"/>
  <c r="J217" i="4" s="1"/>
  <c r="M214" i="4"/>
  <c r="I214" i="4"/>
  <c r="J214" i="4" s="1"/>
  <c r="I212" i="4"/>
  <c r="J212" i="4" s="1"/>
  <c r="M212" i="4"/>
  <c r="M211" i="4"/>
  <c r="I211" i="4"/>
  <c r="J211" i="4" s="1"/>
  <c r="I209" i="4"/>
  <c r="J209" i="4" s="1"/>
  <c r="M209" i="4"/>
  <c r="I207" i="4"/>
  <c r="J207" i="4" s="1"/>
  <c r="M207" i="4"/>
  <c r="M200" i="4"/>
  <c r="I200" i="4"/>
  <c r="J200" i="4" s="1"/>
  <c r="M199" i="4"/>
  <c r="I199" i="4"/>
  <c r="J199" i="4" s="1"/>
  <c r="M193" i="4"/>
  <c r="I193" i="4"/>
  <c r="J193" i="4" s="1"/>
  <c r="I192" i="4"/>
  <c r="J192" i="4" s="1"/>
  <c r="M192" i="4"/>
  <c r="M188" i="4"/>
  <c r="I188" i="4"/>
  <c r="J188" i="4" s="1"/>
  <c r="I187" i="4"/>
  <c r="J187" i="4" s="1"/>
  <c r="M187" i="4"/>
  <c r="M186" i="4"/>
  <c r="I186" i="4"/>
  <c r="J186" i="4" s="1"/>
  <c r="I185" i="4"/>
  <c r="J185" i="4" s="1"/>
  <c r="M185" i="4"/>
  <c r="I184" i="4"/>
  <c r="J184" i="4" s="1"/>
  <c r="M184" i="4"/>
  <c r="I183" i="4"/>
  <c r="J183" i="4" s="1"/>
  <c r="M183" i="4"/>
  <c r="I181" i="4"/>
  <c r="J181" i="4" s="1"/>
  <c r="M181" i="4"/>
  <c r="I180" i="4"/>
  <c r="J180" i="4" s="1"/>
  <c r="M180" i="4"/>
  <c r="M179" i="4"/>
  <c r="I179" i="4"/>
  <c r="J179" i="4" s="1"/>
  <c r="I178" i="4"/>
  <c r="J178" i="4" s="1"/>
  <c r="M178" i="4"/>
  <c r="M175" i="4"/>
  <c r="I175" i="4"/>
  <c r="J175" i="4" s="1"/>
  <c r="M174" i="4"/>
  <c r="I174" i="4"/>
  <c r="J174" i="4" s="1"/>
  <c r="I171" i="4"/>
  <c r="J171" i="4" s="1"/>
  <c r="M171" i="4"/>
  <c r="I169" i="4"/>
  <c r="J169" i="4" s="1"/>
  <c r="M169" i="4"/>
  <c r="M167" i="4"/>
  <c r="I167" i="4"/>
  <c r="J167" i="4" s="1"/>
  <c r="I165" i="4"/>
  <c r="J165" i="4" s="1"/>
  <c r="M165" i="4"/>
  <c r="M163" i="4"/>
  <c r="I163" i="4"/>
  <c r="J163" i="4" s="1"/>
  <c r="M156" i="4"/>
  <c r="I156" i="4"/>
  <c r="J156" i="4" s="1"/>
  <c r="M131" i="4"/>
  <c r="I131" i="4"/>
  <c r="J131" i="4" s="1"/>
  <c r="I130" i="4"/>
  <c r="J130" i="4" s="1"/>
  <c r="M130" i="4"/>
  <c r="M129" i="4"/>
  <c r="I129" i="4"/>
  <c r="J129" i="4" s="1"/>
  <c r="M125" i="4"/>
  <c r="I125" i="4"/>
  <c r="J125" i="4" s="1"/>
  <c r="M123" i="4"/>
  <c r="I123" i="4"/>
  <c r="J123" i="4" s="1"/>
  <c r="I121" i="4"/>
  <c r="J121" i="4" s="1"/>
  <c r="M121" i="4"/>
  <c r="I116" i="4"/>
  <c r="J116" i="4" s="1"/>
  <c r="M116" i="4"/>
  <c r="I112" i="4"/>
  <c r="J112" i="4" s="1"/>
  <c r="M112" i="4"/>
  <c r="I109" i="4"/>
  <c r="J109" i="4" s="1"/>
  <c r="M109" i="4"/>
  <c r="M106" i="4"/>
  <c r="I106" i="4"/>
  <c r="J106" i="4" s="1"/>
  <c r="M73" i="4"/>
  <c r="I73" i="4"/>
  <c r="J73" i="4" s="1"/>
  <c r="I71" i="4"/>
  <c r="J71" i="4" s="1"/>
  <c r="M71" i="4"/>
  <c r="I70" i="4"/>
  <c r="J70" i="4" s="1"/>
  <c r="M70" i="4"/>
  <c r="I66" i="4"/>
  <c r="J66" i="4" s="1"/>
  <c r="M66" i="4"/>
  <c r="I60" i="4"/>
  <c r="J60" i="4" s="1"/>
  <c r="M60" i="4"/>
  <c r="I59" i="4"/>
  <c r="J59" i="4" s="1"/>
  <c r="M59" i="4"/>
  <c r="I58" i="4"/>
  <c r="J58" i="4" s="1"/>
  <c r="M58" i="4"/>
  <c r="I57" i="4"/>
  <c r="J57" i="4" s="1"/>
  <c r="M57" i="4"/>
  <c r="M56" i="4"/>
  <c r="I56" i="4"/>
  <c r="J56" i="4" s="1"/>
  <c r="M50" i="4"/>
  <c r="I50" i="4"/>
  <c r="J50" i="4" s="1"/>
  <c r="M48" i="4"/>
  <c r="I48" i="4"/>
  <c r="J48" i="4" s="1"/>
  <c r="M45" i="4"/>
  <c r="I45" i="4"/>
  <c r="J45" i="4" s="1"/>
  <c r="I43" i="4"/>
  <c r="J43" i="4" s="1"/>
  <c r="M43" i="4"/>
  <c r="I41" i="4"/>
  <c r="J41" i="4" s="1"/>
  <c r="M41" i="4"/>
  <c r="M40" i="4"/>
  <c r="I40" i="4"/>
  <c r="J40" i="4" s="1"/>
  <c r="I39" i="4"/>
  <c r="J39" i="4" s="1"/>
  <c r="M39" i="4"/>
  <c r="M37" i="4"/>
  <c r="I37" i="4"/>
  <c r="J37" i="4" s="1"/>
  <c r="I35" i="4"/>
  <c r="J35" i="4" s="1"/>
  <c r="M35" i="4"/>
  <c r="I33" i="4"/>
  <c r="J33" i="4" s="1"/>
  <c r="M33" i="4"/>
  <c r="M15" i="4"/>
  <c r="I15" i="4"/>
  <c r="J15" i="4" s="1"/>
  <c r="I14" i="4"/>
  <c r="J14" i="4" s="1"/>
  <c r="M14" i="4"/>
  <c r="I13" i="4"/>
  <c r="J13" i="4" s="1"/>
  <c r="M13" i="4"/>
  <c r="M8" i="4"/>
  <c r="I8" i="4"/>
  <c r="J8" i="4" s="1"/>
  <c r="M7" i="4"/>
  <c r="I7" i="4"/>
  <c r="J7" i="4" s="1"/>
  <c r="L14" i="3"/>
  <c r="M14" i="3" s="1"/>
  <c r="K14" i="3"/>
  <c r="B18" i="2"/>
  <c r="J18" i="2"/>
  <c r="D19" i="2"/>
  <c r="B20" i="2"/>
  <c r="E20" i="2"/>
  <c r="C21" i="2"/>
  <c r="E21" i="2"/>
  <c r="B22" i="2"/>
  <c r="C22" i="2"/>
  <c r="E22" i="2"/>
  <c r="J22" i="2"/>
  <c r="D23" i="2"/>
  <c r="B24" i="2"/>
  <c r="C24" i="2"/>
  <c r="E24" i="2"/>
  <c r="J24" i="2"/>
  <c r="J27" i="2"/>
  <c r="C18" i="2"/>
  <c r="B19" i="2"/>
  <c r="J19" i="2"/>
  <c r="C20" i="2"/>
  <c r="J20" i="2"/>
  <c r="D21" i="2"/>
  <c r="J21" i="2"/>
  <c r="D22" i="2"/>
  <c r="C23" i="2"/>
  <c r="E23" i="2"/>
  <c r="J23" i="2"/>
  <c r="D24" i="2"/>
  <c r="B25" i="2"/>
  <c r="E26" i="2"/>
  <c r="J25" i="2"/>
  <c r="E27" i="2"/>
  <c r="E19" i="2"/>
  <c r="D26" i="2"/>
  <c r="J26" i="2"/>
  <c r="D25" i="2"/>
  <c r="C27" i="2"/>
  <c r="E25" i="2"/>
  <c r="B27" i="2"/>
  <c r="E18" i="2"/>
  <c r="C26" i="2"/>
  <c r="D18" i="2"/>
  <c r="C19" i="2"/>
  <c r="D20" i="2"/>
  <c r="B21" i="2"/>
  <c r="B23" i="2"/>
  <c r="D27" i="2"/>
  <c r="B26" i="2"/>
  <c r="C25" i="2"/>
  <c r="D13" i="2"/>
  <c r="C13" i="2"/>
  <c r="E13" i="2"/>
  <c r="E12" i="2"/>
  <c r="C12" i="2"/>
  <c r="D12" i="2"/>
  <c r="F12" i="2" s="1"/>
  <c r="F13" i="2" l="1"/>
  <c r="C8" i="2"/>
  <c r="D8" i="2"/>
</calcChain>
</file>

<file path=xl/sharedStrings.xml><?xml version="1.0" encoding="utf-8"?>
<sst xmlns="http://schemas.openxmlformats.org/spreadsheetml/2006/main" count="229" uniqueCount="156">
  <si>
    <t>증권사 이벤트 엑셀관리표</t>
  </si>
  <si>
    <t>증권사 계좌개설 이벤트를 신청부터 수령까지 한 파일로 챙깁니다. 2026년 11월 이벤트 10곳이 미리 들어 있습니다.</t>
  </si>
  <si>
    <t>칸 색</t>
  </si>
  <si>
    <t>연노랑 칸(파란 글씨)은 직접 입력하는 칸입니다.</t>
  </si>
  <si>
    <t>흰 칸(검은 글씨)은 자동 계산이라 고치지 않습니다.</t>
  </si>
  <si>
    <t>1. 설정</t>
  </si>
  <si>
    <t>사람 이름 두 개를 바꿉니다. 혼자 쓰면 한 칸만 써도 됩니다.</t>
  </si>
  <si>
    <t>2. 증권사</t>
  </si>
  <si>
    <t>하는 증권사 줄에 누구를 고르고, 계좌를 열면 개설일을 넣습니다.</t>
  </si>
  <si>
    <t>누구를 비워 둔 증권사는 참여 안 함으로 보이고, 요약과 알림에서 빠집니다.</t>
  </si>
  <si>
    <t>3. 체크리스트</t>
  </si>
  <si>
    <t>증권사별 할 일이 미리 들어 있습니다. 끝낸 일은 완료 칸에서 완료를 고릅니다.</t>
  </si>
  <si>
    <t>투자지원금·쿠폰의 사용 기한처럼 받은 날에 따라 달라지는 마감일은 직접 넣습니다.</t>
  </si>
  <si>
    <t>수령 줄을 완료하면 그 금액이 받은 금액으로 잡힙니다. 하지 않을 혜택의 줄은 지워도 됩니다.</t>
  </si>
  <si>
    <t>4. 요약</t>
  </si>
  <si>
    <t>받을 금액, 받은 금액, 7일 안에 할 일, 다가오는 일정이 자동으로 정리됩니다.</t>
  </si>
  <si>
    <t>주의</t>
  </si>
  <si>
    <t>금액과 조건은 2026.11.06 각 증권사 공식 화면 기준입니다. 바뀌면 이벤트 화면이 우선입니다.</t>
  </si>
  <si>
    <t>이 파일은 개인 기록용이고 특정 증권사나 상품의 가입 권유가 아닙니다.</t>
  </si>
  <si>
    <t>만든 곳</t>
  </si>
  <si>
    <t>웨지부부</t>
  </si>
  <si>
    <t>증권사 이벤트 요약</t>
  </si>
  <si>
    <t>참여 증권사</t>
  </si>
  <si>
    <t>개설한 곳</t>
  </si>
  <si>
    <t>받을 금액</t>
  </si>
  <si>
    <t>받은 금액</t>
  </si>
  <si>
    <t>남은 금액</t>
  </si>
  <si>
    <t>진행률</t>
  </si>
  <si>
    <t>남은 할 일</t>
  </si>
  <si>
    <t>7일 내 마감</t>
  </si>
  <si>
    <t>기한 지남</t>
  </si>
  <si>
    <t>개설 전</t>
  </si>
  <si>
    <t>진행중</t>
  </si>
  <si>
    <t>끝난 곳</t>
  </si>
  <si>
    <t>사람별</t>
  </si>
  <si>
    <t>사람</t>
  </si>
  <si>
    <t>참여</t>
  </si>
  <si>
    <t>다가오는 일정</t>
  </si>
  <si>
    <t>참여하는 증권사의 안 끝난 할 일을 마감일 순으로 10개 보여 줍니다</t>
  </si>
  <si>
    <t>마감일</t>
  </si>
  <si>
    <t>D-day</t>
  </si>
  <si>
    <t>증권사</t>
  </si>
  <si>
    <t>할 일</t>
  </si>
  <si>
    <t>알림</t>
  </si>
  <si>
    <t>증권사 목록</t>
  </si>
  <si>
    <t>이번 달 이벤트가 미리 들어 있습니다. 하는 곳에 누구와 개설일만 넣으세요. 누구를 비워 둔 곳은 요약과 알림에 잡히지 않습니다.</t>
  </si>
  <si>
    <t>직접 입력</t>
  </si>
  <si>
    <t>자동 계산 (고치지 않음)</t>
  </si>
  <si>
    <t>No</t>
  </si>
  <si>
    <t>누구</t>
  </si>
  <si>
    <t>개설 경로</t>
  </si>
  <si>
    <t>이벤트 마감</t>
  </si>
  <si>
    <t>개설일</t>
  </si>
  <si>
    <t>메모</t>
  </si>
  <si>
    <t>받을 금액
(자동)</t>
  </si>
  <si>
    <t>받은 금액
(자동)</t>
  </si>
  <si>
    <t>진행률
(자동)</t>
  </si>
  <si>
    <t>다음 할 일 (자동)</t>
  </si>
  <si>
    <t>그 마감일
(자동)</t>
  </si>
  <si>
    <t>D-day
(자동)</t>
  </si>
  <si>
    <t>상태 (자동)</t>
  </si>
  <si>
    <t>삼성증권</t>
  </si>
  <si>
    <t>mPOP · 모니모 · 카카오·케이·토스뱅크 연계</t>
  </si>
  <si>
    <t>유안타증권</t>
  </si>
  <si>
    <t>유안타증권 티레이더M 앱 · 웹</t>
  </si>
  <si>
    <t>키움증권</t>
  </si>
  <si>
    <t>키움증권 앱(영웅문S#)</t>
  </si>
  <si>
    <t>한국투자증권</t>
  </si>
  <si>
    <t>한국투자 앱 (뱅키스 계좌)</t>
  </si>
  <si>
    <t>유진투자증권</t>
  </si>
  <si>
    <t>유진투자증권 앱 (비대면)</t>
  </si>
  <si>
    <t>미래에셋증권</t>
  </si>
  <si>
    <t>카카오뱅크 앱</t>
  </si>
  <si>
    <t>하나증권</t>
  </si>
  <si>
    <t>신한투자증권</t>
  </si>
  <si>
    <t>DB증권</t>
  </si>
  <si>
    <t>케이뱅크 앱</t>
  </si>
  <si>
    <t>KB증권</t>
  </si>
  <si>
    <t>KB증권 앱(M-able) · start.kbsec.com</t>
  </si>
  <si>
    <t>합계 (누구를 넣은 곳)</t>
  </si>
  <si>
    <t>체크리스트</t>
  </si>
  <si>
    <t>증권사별 할 일이 미리 들어 있습니다. 끝낸 일은 완료 칸에서 완료를 고르세요. 투자지원금·쿠폰처럼 기한이 날짜로 정해지지 않은 일은 받은 날을 보고 마감일을 직접 넣으세요.</t>
  </si>
  <si>
    <t>자동</t>
  </si>
  <si>
    <t>증권사 No</t>
  </si>
  <si>
    <t>증권사 (자동)</t>
  </si>
  <si>
    <t>유형</t>
  </si>
  <si>
    <t>금액</t>
  </si>
  <si>
    <t>완료</t>
  </si>
  <si>
    <t>알림
(자동)</t>
  </si>
  <si>
    <t>키</t>
  </si>
  <si>
    <t>정렬키</t>
  </si>
  <si>
    <t>마케팅 동의 후 mPOP에서 이벤트 신청 (선착순)</t>
  </si>
  <si>
    <t>신청</t>
  </si>
  <si>
    <t>투자지원금으로 국내주식 매수 (신청일 포함 5영업일)</t>
  </si>
  <si>
    <t>매수</t>
  </si>
  <si>
    <t>투자지원금 2만원 확인</t>
  </si>
  <si>
    <t>수령</t>
  </si>
  <si>
    <t>티레이더M에서 K-반도체 주식 뽑기 먼저</t>
  </si>
  <si>
    <t>티레이더M에서 위탁계좌 개설</t>
  </si>
  <si>
    <t>개설</t>
  </si>
  <si>
    <t>반도체 주식 1주 확인 (개설 후 1개월 안)</t>
  </si>
  <si>
    <t>쿠폰 사용하기 누르고 그날 100만원 이상 거래</t>
  </si>
  <si>
    <t>쿠폰 현금 1만원 확인</t>
  </si>
  <si>
    <t>앱에서 이벤트 신청</t>
  </si>
  <si>
    <t>영웅문S#에서 종합계좌 개설</t>
  </si>
  <si>
    <t>현금 3만원 확인</t>
  </si>
  <si>
    <t>중개형 ISA와 연금저축 둘 다 개설</t>
  </si>
  <si>
    <t>절세계좌 현금 3만원 확인</t>
  </si>
  <si>
    <t>카카오톡 공유 5회 (1회 2천원)</t>
  </si>
  <si>
    <t>기타</t>
  </si>
  <si>
    <t>공유 현금 1만원 확인</t>
  </si>
  <si>
    <t>이벤트 신청 (선택 동의 포함)</t>
  </si>
  <si>
    <t>뱅키스 주식계좌 개설</t>
  </si>
  <si>
    <t>앱에서 주식 2주 추첨</t>
  </si>
  <si>
    <t>KOSPI200 주식 2주 확인</t>
  </si>
  <si>
    <t>투자지원금으로 7일 안에 국내주식 매수</t>
  </si>
  <si>
    <t>참여한 달에 국내주식 100만원 이상 거래</t>
  </si>
  <si>
    <t>보너스 쿠폰 2만원 확인 (11월 참여는 1월 초)</t>
  </si>
  <si>
    <t>참여 다음 달 말일 잔고 500만원 이상</t>
  </si>
  <si>
    <t>유지</t>
  </si>
  <si>
    <t>보너스 쿠폰 6만원 확인</t>
  </si>
  <si>
    <t>연금저축·중개형 ISA 개설 (다른 날) + 12월 31일 잔고 10만원</t>
  </si>
  <si>
    <t>네이버페이 쿠폰 확인 (계좌당 5천원)</t>
  </si>
  <si>
    <t>이벤트 신청</t>
  </si>
  <si>
    <t>비대면 종합계좌 개설</t>
  </si>
  <si>
    <t>국내주식 100만원 이상 거래</t>
  </si>
  <si>
    <t>국내자산 100만원 이상 유지 (1월 말까지)</t>
  </si>
  <si>
    <t>5만원 확인 (2월 26일 예정)</t>
  </si>
  <si>
    <t>카카오뱅크에서 미래에셋 주식계좌 개설</t>
  </si>
  <si>
    <t>개설축하금 1만원 확인</t>
  </si>
  <si>
    <t>개설 후 15일 안에 MAPS 앱에서 WELCOME 신청</t>
  </si>
  <si>
    <t>투자지원금으로 15일 안에 국내주식 매수</t>
  </si>
  <si>
    <t>카카오뱅크에서 개설 + 선택 동의</t>
  </si>
  <si>
    <t>국내주식 쿠폰 유효기간 안에 사용</t>
  </si>
  <si>
    <t>쿠폰 2만5천원 확인</t>
  </si>
  <si>
    <t>한화갤러리아 1주 확인 (개설 다음 달)</t>
  </si>
  <si>
    <t>카카오뱅크에서 개설 + 개인정보 제공 동의</t>
  </si>
  <si>
    <t>신한 앱에 금융투자상품권 등록</t>
  </si>
  <si>
    <t>상품권 1만원 확인 (1원 이상 거래 후 출금)</t>
  </si>
  <si>
    <t>케이뱅크에서 DB증권 이벤트 먼저 응모</t>
  </si>
  <si>
    <t>종합매매계좌 개설 (관리점 고르지 않기)</t>
  </si>
  <si>
    <t>현금 5천원 확인 (10영업일 안)</t>
  </si>
  <si>
    <t>쿠폰으로 한 번에 100만원 이상 지정가 매수</t>
  </si>
  <si>
    <t>쿠폰 1만원 확인</t>
  </si>
  <si>
    <t>M-able 앱에서 비대면 계좌 개설</t>
  </si>
  <si>
    <t>웰컴쿠폰 받기</t>
  </si>
  <si>
    <t>쿠폰으로 한 번에 100만원 이상 주문 (30일 안)</t>
  </si>
  <si>
    <t>웰컴쿠폰 6만원 확인</t>
  </si>
  <si>
    <t>특별미션 이벤트 신청</t>
  </si>
  <si>
    <t>국내주식 300만원 이상 매수</t>
  </si>
  <si>
    <t>미션 쿠폰 3만원 2장 확인 (다음 달 초)</t>
  </si>
  <si>
    <t>설정</t>
  </si>
  <si>
    <t>사람 이름만 바꾸면 누구 칸 선택 목록과 요약표 이름이 같이 바뀝니다. 나머지 목록은 드롭다운용입니다.</t>
  </si>
  <si>
    <t>할 일 유형</t>
  </si>
  <si>
    <t>나</t>
  </si>
  <si>
    <t>배우자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</si>
</sst>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-mm\-dd"/>
    <numFmt numFmtId="177" formatCode="#,##0&quot;원&quot;;\-#,##0&quot;원&quot;;&quot;&quot;"/>
    <numFmt numFmtId="178" formatCode="&quot;D-&quot;0;&quot;D+&quot;0;&quot;D-day&quot;"/>
    <numFmt numFmtId="179" formatCode="0&quot;곳&quot;"/>
    <numFmt numFmtId="180" formatCode="#,##0&quot;원&quot;"/>
    <numFmt numFmtId="181" formatCode="0&quot;개&quot;"/>
  </numFmts>
  <fonts count="10" x14ac:knownFonts="1">
    <font>
      <sz val="11"/>
      <color theme="1"/>
      <name val="맑은 고딕"/>
      <family val="2"/>
      <scheme val="minor"/>
    </font>
    <font>
      <b/>
      <sz val="16"/>
      <color rgb="FF2B1F0E"/>
      <name val="맑은 고딕"/>
      <family val="3"/>
      <charset val="129"/>
    </font>
    <font>
      <sz val="9"/>
      <color rgb="FF7A6A4F"/>
      <name val="맑은 고딕"/>
      <family val="3"/>
      <charset val="129"/>
    </font>
    <font>
      <b/>
      <sz val="9.5"/>
      <color rgb="FFFFFFFF"/>
      <name val="맑은 고딕"/>
      <family val="3"/>
      <charset val="129"/>
    </font>
    <font>
      <sz val="10"/>
      <color rgb="FF1F4E9A"/>
      <name val="맑은 고딕"/>
      <family val="3"/>
      <charset val="129"/>
    </font>
    <font>
      <sz val="10"/>
      <color rgb="FF262626"/>
      <name val="맑은 고딕"/>
      <family val="3"/>
      <charset val="129"/>
    </font>
    <font>
      <b/>
      <sz val="10"/>
      <color rgb="FF262626"/>
      <name val="맑은 고딕"/>
      <family val="3"/>
      <charset val="129"/>
    </font>
    <font>
      <b/>
      <sz val="14"/>
      <color rgb="FF2B1F0E"/>
      <name val="맑은 고딕"/>
      <family val="3"/>
      <charset val="129"/>
    </font>
    <font>
      <b/>
      <sz val="12"/>
      <color rgb="FF2B1F0E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B1F0E"/>
      </patternFill>
    </fill>
    <fill>
      <patternFill patternType="solid">
        <fgColor rgb="FFFFF4D6"/>
      </patternFill>
    </fill>
    <fill>
      <patternFill patternType="solid">
        <fgColor rgb="FF5A4630"/>
      </patternFill>
    </fill>
    <fill>
      <patternFill patternType="solid">
        <fgColor rgb="FFFBF6EA"/>
      </patternFill>
    </fill>
  </fills>
  <borders count="6">
    <border>
      <left/>
      <right/>
      <top/>
      <bottom/>
      <diagonal/>
    </border>
    <border>
      <left style="thin">
        <color rgb="FFE3D6B8"/>
      </left>
      <right style="thin">
        <color rgb="FFE3D6B8"/>
      </right>
      <top style="thin">
        <color rgb="FFE3D6B8"/>
      </top>
      <bottom style="thin">
        <color rgb="FFE3D6B8"/>
      </bottom>
      <diagonal/>
    </border>
    <border>
      <left/>
      <right/>
      <top style="thin">
        <color rgb="FFE3D6B8"/>
      </top>
      <bottom style="thin">
        <color rgb="FFE3D6B8"/>
      </bottom>
      <diagonal/>
    </border>
    <border>
      <left/>
      <right style="thin">
        <color rgb="FFE3D6B8"/>
      </right>
      <top style="thin">
        <color rgb="FFE3D6B8"/>
      </top>
      <bottom style="thin">
        <color rgb="FFE3D6B8"/>
      </bottom>
      <diagonal/>
    </border>
    <border>
      <left style="thin">
        <color rgb="FFE3D6B8"/>
      </left>
      <right style="thin">
        <color rgb="FFE3D6B8"/>
      </right>
      <top/>
      <bottom/>
      <diagonal/>
    </border>
    <border>
      <left style="thin">
        <color rgb="FFE3D6B8"/>
      </left>
      <right style="thin">
        <color rgb="FFE3D6B8"/>
      </right>
      <top/>
      <bottom style="thin">
        <color rgb="FFE3D6B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179" fontId="7" fillId="5" borderId="1" xfId="0" applyNumberFormat="1" applyFont="1" applyFill="1" applyBorder="1" applyAlignment="1">
      <alignment horizontal="center" vertical="center"/>
    </xf>
    <xf numFmtId="180" fontId="7" fillId="5" borderId="1" xfId="0" applyNumberFormat="1" applyFont="1" applyFill="1" applyBorder="1" applyAlignment="1">
      <alignment horizontal="center" vertical="center"/>
    </xf>
    <xf numFmtId="9" fontId="7" fillId="5" borderId="1" xfId="0" applyNumberFormat="1" applyFont="1" applyFill="1" applyBorder="1" applyAlignment="1">
      <alignment horizontal="center" vertical="center"/>
    </xf>
    <xf numFmtId="181" fontId="7" fillId="5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right" vertical="center" indent="1"/>
    </xf>
    <xf numFmtId="176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 shrinkToFit="1"/>
    </xf>
    <xf numFmtId="176" fontId="4" fillId="3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 indent="1"/>
    </xf>
    <xf numFmtId="9" fontId="5" fillId="0" borderId="1" xfId="0" applyNumberFormat="1" applyFont="1" applyBorder="1" applyAlignment="1">
      <alignment horizontal="center" vertical="center"/>
    </xf>
    <xf numFmtId="177" fontId="6" fillId="5" borderId="1" xfId="0" applyNumberFormat="1" applyFont="1" applyFill="1" applyBorder="1" applyAlignment="1">
      <alignment horizontal="right" vertical="center" indent="1"/>
    </xf>
    <xf numFmtId="177" fontId="4" fillId="3" borderId="1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0" fillId="0" borderId="5" xfId="0" applyBorder="1"/>
    <xf numFmtId="0" fontId="0" fillId="0" borderId="4" xfId="0" applyBorder="1"/>
    <xf numFmtId="0" fontId="5" fillId="0" borderId="1" xfId="0" applyFont="1" applyBorder="1" applyAlignment="1">
      <alignment horizontal="left" vertical="center" indent="1" shrinkToFit="1"/>
    </xf>
    <xf numFmtId="0" fontId="0" fillId="0" borderId="2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/>
    <xf numFmtId="0" fontId="6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11">
    <dxf>
      <font>
        <b/>
        <color rgb="FFB9701F"/>
      </font>
    </dxf>
    <dxf>
      <font>
        <b/>
        <color rgb="FFC4402C"/>
      </font>
    </dxf>
    <dxf>
      <border>
        <top style="medium">
          <color rgb="FFB9821F"/>
        </top>
      </border>
    </dxf>
    <dxf>
      <font>
        <color rgb="FFB0B0B0"/>
      </font>
    </dxf>
    <dxf>
      <font>
        <color rgb="FF9A9A9A"/>
      </font>
      <fill>
        <patternFill patternType="solid">
          <fgColor rgb="FFEEF4EC"/>
        </patternFill>
      </fill>
    </dxf>
    <dxf>
      <font>
        <b/>
        <color rgb="FFB9701F"/>
      </font>
    </dxf>
    <dxf>
      <font>
        <b/>
        <color rgb="FF3B7648"/>
      </font>
    </dxf>
    <dxf>
      <font>
        <b/>
        <color rgb="FFC4402C"/>
      </font>
    </dxf>
    <dxf>
      <font>
        <color rgb="FFA0A0A0"/>
      </font>
    </dxf>
    <dxf>
      <font>
        <b/>
        <color rgb="FFB9701F"/>
      </font>
    </dxf>
    <dxf>
      <font>
        <b/>
        <color rgb="FFC4402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821F"/>
  </sheetPr>
  <dimension ref="B1:C16"/>
  <sheetViews>
    <sheetView showGridLines="0" tabSelected="1" workbookViewId="0"/>
  </sheetViews>
  <sheetFormatPr defaultRowHeight="17.399999999999999" x14ac:dyDescent="0.4"/>
  <cols>
    <col min="1" max="1" width="2" customWidth="1"/>
    <col min="2" max="2" width="16" customWidth="1"/>
    <col min="3" max="3" width="96" customWidth="1"/>
  </cols>
  <sheetData>
    <row r="1" spans="2:3" ht="30" customHeight="1" x14ac:dyDescent="0.4">
      <c r="B1" s="1" t="s">
        <v>0</v>
      </c>
    </row>
    <row r="2" spans="2:3" ht="19.95" customHeight="1" x14ac:dyDescent="0.4">
      <c r="B2" s="2" t="s">
        <v>1</v>
      </c>
    </row>
    <row r="4" spans="2:3" ht="22.05" customHeight="1" x14ac:dyDescent="0.4">
      <c r="B4" s="27" t="s">
        <v>2</v>
      </c>
      <c r="C4" s="4" t="s">
        <v>3</v>
      </c>
    </row>
    <row r="5" spans="2:3" ht="22.05" customHeight="1" x14ac:dyDescent="0.4">
      <c r="B5" s="28"/>
      <c r="C5" s="4" t="s">
        <v>4</v>
      </c>
    </row>
    <row r="6" spans="2:3" ht="22.05" customHeight="1" x14ac:dyDescent="0.4">
      <c r="B6" s="3" t="s">
        <v>5</v>
      </c>
      <c r="C6" s="4" t="s">
        <v>6</v>
      </c>
    </row>
    <row r="7" spans="2:3" ht="22.05" customHeight="1" x14ac:dyDescent="0.4">
      <c r="B7" s="27" t="s">
        <v>7</v>
      </c>
      <c r="C7" s="4" t="s">
        <v>8</v>
      </c>
    </row>
    <row r="8" spans="2:3" ht="22.05" customHeight="1" x14ac:dyDescent="0.4">
      <c r="B8" s="28"/>
      <c r="C8" s="4" t="s">
        <v>9</v>
      </c>
    </row>
    <row r="9" spans="2:3" ht="22.05" customHeight="1" x14ac:dyDescent="0.4">
      <c r="B9" s="27" t="s">
        <v>10</v>
      </c>
      <c r="C9" s="4" t="s">
        <v>11</v>
      </c>
    </row>
    <row r="10" spans="2:3" ht="22.05" customHeight="1" x14ac:dyDescent="0.4">
      <c r="B10" s="29"/>
      <c r="C10" s="4" t="s">
        <v>12</v>
      </c>
    </row>
    <row r="11" spans="2:3" ht="22.05" customHeight="1" x14ac:dyDescent="0.4">
      <c r="B11" s="28"/>
      <c r="C11" s="4" t="s">
        <v>13</v>
      </c>
    </row>
    <row r="12" spans="2:3" ht="22.05" customHeight="1" x14ac:dyDescent="0.4">
      <c r="B12" s="3" t="s">
        <v>14</v>
      </c>
      <c r="C12" s="4" t="s">
        <v>15</v>
      </c>
    </row>
    <row r="13" spans="2:3" ht="22.05" customHeight="1" x14ac:dyDescent="0.4">
      <c r="B13" s="27" t="s">
        <v>16</v>
      </c>
      <c r="C13" s="4" t="s">
        <v>17</v>
      </c>
    </row>
    <row r="14" spans="2:3" ht="22.05" customHeight="1" x14ac:dyDescent="0.4">
      <c r="B14" s="28"/>
      <c r="C14" s="4" t="s">
        <v>18</v>
      </c>
    </row>
    <row r="16" spans="2:3" x14ac:dyDescent="0.4">
      <c r="B16" s="2" t="s">
        <v>19</v>
      </c>
      <c r="C16" s="2" t="s">
        <v>20</v>
      </c>
    </row>
  </sheetData>
  <mergeCells count="4">
    <mergeCell ref="B7:B8"/>
    <mergeCell ref="B13:B14"/>
    <mergeCell ref="B9:B11"/>
    <mergeCell ref="B4:B5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B1F0E"/>
    <pageSetUpPr fitToPage="1"/>
  </sheetPr>
  <dimension ref="B1:J27"/>
  <sheetViews>
    <sheetView showGridLines="0" workbookViewId="0"/>
  </sheetViews>
  <sheetFormatPr defaultRowHeight="17.399999999999999" x14ac:dyDescent="0.4"/>
  <cols>
    <col min="1" max="1" width="2" customWidth="1"/>
    <col min="2" max="7" width="16" customWidth="1"/>
    <col min="8" max="8" width="3" customWidth="1"/>
    <col min="9" max="9" width="15" customWidth="1"/>
    <col min="10" max="10" width="16" customWidth="1"/>
  </cols>
  <sheetData>
    <row r="1" spans="2:7" ht="30" customHeight="1" x14ac:dyDescent="0.4">
      <c r="B1" s="1" t="s">
        <v>21</v>
      </c>
    </row>
    <row r="2" spans="2:7" x14ac:dyDescent="0.4">
      <c r="B2" s="2" t="str">
        <f ca="1">"오늘 "&amp;TEXT(TODAY(),"yyyy-mm-dd")&amp;" 기준 · 누구를 넣은 증권사만 셉니다"</f>
        <v>오늘 2026-11-06 기준 · 누구를 넣은 증권사만 셉니다</v>
      </c>
    </row>
    <row r="4" spans="2:7" ht="24" customHeight="1" x14ac:dyDescent="0.4"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 spans="2:7" ht="34.049999999999997" customHeight="1" x14ac:dyDescent="0.4">
      <c r="B5" s="6">
        <f>COUNTIF(증권사!$B$5:$B$34,"?*")</f>
        <v>0</v>
      </c>
      <c r="C5" s="6">
        <f>COUNTIFS(증권사!$B$5:$B$34,"?*",증권사!$F$5:$F$34,"&gt;0")</f>
        <v>0</v>
      </c>
      <c r="D5" s="7">
        <f>SUMIFS(증권사!$H$5:$H$34,증권사!$B$5:$B$34,"?*")</f>
        <v>0</v>
      </c>
      <c r="E5" s="7">
        <f>SUMIFS(증권사!$I$5:$I$34,증권사!$B$5:$B$34,"?*")</f>
        <v>0</v>
      </c>
      <c r="F5" s="7">
        <f>D5-E5</f>
        <v>0</v>
      </c>
      <c r="G5" s="8">
        <f>IFERROR(COUNTIFS(체크리스트!$K$5:$K$304,1,체크리스트!$C$5:$C$304,"&lt;&gt;",체크리스트!$G$5:$G$304,"완료")/COUNTIFS(체크리스트!$K$5:$K$304,1,체크리스트!$C$5:$C$304,"&lt;&gt;"),0)</f>
        <v>0</v>
      </c>
    </row>
    <row r="7" spans="2:7" ht="24" customHeight="1" x14ac:dyDescent="0.4"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</row>
    <row r="8" spans="2:7" ht="34.049999999999997" customHeight="1" x14ac:dyDescent="0.4">
      <c r="B8" s="9">
        <f>COUNTIFS(체크리스트!$K$5:$K$304,1,체크리스트!$C$5:$C$304,"&lt;&gt;",체크리스트!$G$5:$G$304,"&lt;&gt;완료")</f>
        <v>0</v>
      </c>
      <c r="C8" s="9">
        <f ca="1">COUNTIF(체크리스트!$J$5:$J$304,"7일 내")</f>
        <v>0</v>
      </c>
      <c r="D8" s="9">
        <f ca="1">COUNTIF(체크리스트!$J$5:$J$304,"기한 지남")</f>
        <v>0</v>
      </c>
      <c r="E8" s="6">
        <f>COUNTIF(증권사!$N$5:$N$34,"개설 전")</f>
        <v>0</v>
      </c>
      <c r="F8" s="6">
        <f>COUNTIF(증권사!$N$5:$N$34,"진행중")</f>
        <v>0</v>
      </c>
      <c r="G8" s="6">
        <f>COUNTIF(증권사!$N$5:$N$34,"끝")</f>
        <v>0</v>
      </c>
    </row>
    <row r="10" spans="2:7" ht="19.2" x14ac:dyDescent="0.4">
      <c r="B10" s="10" t="s">
        <v>34</v>
      </c>
    </row>
    <row r="11" spans="2:7" ht="22.05" customHeight="1" x14ac:dyDescent="0.4">
      <c r="B11" s="5" t="s">
        <v>35</v>
      </c>
      <c r="C11" s="5" t="s">
        <v>36</v>
      </c>
      <c r="D11" s="5" t="s">
        <v>24</v>
      </c>
      <c r="E11" s="5" t="s">
        <v>25</v>
      </c>
      <c r="F11" s="5" t="s">
        <v>26</v>
      </c>
    </row>
    <row r="12" spans="2:7" ht="22.05" customHeight="1" x14ac:dyDescent="0.4">
      <c r="B12" s="11" t="str">
        <f>설정!B4</f>
        <v>나</v>
      </c>
      <c r="C12" s="12">
        <f>COUNTIFS(증권사!$B$5:$B$34,$B12,증권사!$C$5:$C$34,"?*")</f>
        <v>0</v>
      </c>
      <c r="D12" s="13">
        <f>SUMIFS(증권사!$H$5:$H$34,증권사!$B$5:$B$34,$B12)</f>
        <v>0</v>
      </c>
      <c r="E12" s="13">
        <f>SUMIFS(증권사!$I$5:$I$34,증권사!$B$5:$B$34,$B12)</f>
        <v>0</v>
      </c>
      <c r="F12" s="13">
        <f>D12-E12</f>
        <v>0</v>
      </c>
    </row>
    <row r="13" spans="2:7" ht="22.05" customHeight="1" x14ac:dyDescent="0.4">
      <c r="B13" s="11" t="str">
        <f>설정!B5</f>
        <v>배우자</v>
      </c>
      <c r="C13" s="12">
        <f>COUNTIFS(증권사!$B$5:$B$34,$B13,증권사!$C$5:$C$34,"?*")</f>
        <v>0</v>
      </c>
      <c r="D13" s="13">
        <f>SUMIFS(증권사!$H$5:$H$34,증권사!$B$5:$B$34,$B13)</f>
        <v>0</v>
      </c>
      <c r="E13" s="13">
        <f>SUMIFS(증권사!$I$5:$I$34,증권사!$B$5:$B$34,$B13)</f>
        <v>0</v>
      </c>
      <c r="F13" s="13">
        <f>D13-E13</f>
        <v>0</v>
      </c>
    </row>
    <row r="16" spans="2:7" ht="19.2" x14ac:dyDescent="0.4">
      <c r="B16" s="10" t="s">
        <v>37</v>
      </c>
      <c r="D16" s="2" t="s">
        <v>38</v>
      </c>
    </row>
    <row r="17" spans="2:10" ht="24" customHeight="1" x14ac:dyDescent="0.4">
      <c r="B17" s="5" t="s">
        <v>39</v>
      </c>
      <c r="C17" s="5" t="s">
        <v>40</v>
      </c>
      <c r="D17" s="5" t="s">
        <v>41</v>
      </c>
      <c r="E17" s="33" t="s">
        <v>42</v>
      </c>
      <c r="F17" s="31"/>
      <c r="G17" s="31"/>
      <c r="H17" s="31"/>
      <c r="I17" s="32"/>
      <c r="J17" s="5" t="s">
        <v>43</v>
      </c>
    </row>
    <row r="18" spans="2:10" ht="24" customHeight="1" x14ac:dyDescent="0.4">
      <c r="B18" s="14" t="str">
        <f>IFERROR(INDEX(체크리스트!$F$5:$F$304,MATCH(SMALL(체크리스트!$M$5:$M$304,1),체크리스트!$M$5:$M$304,0)),"")</f>
        <v/>
      </c>
      <c r="C18" s="15" t="str">
        <f>IFERROR(INDEX(체크리스트!$I$5:$I$304,MATCH(SMALL(체크리스트!$M$5:$M$304,1),체크리스트!$M$5:$M$304,0)),"")</f>
        <v/>
      </c>
      <c r="D18" s="16" t="str">
        <f>IFERROR(INDEX(체크리스트!$B$5:$B$304,MATCH(SMALL(체크리스트!$M$5:$M$304,1),체크리스트!$M$5:$M$304,0)),"")</f>
        <v/>
      </c>
      <c r="E18" s="30" t="str">
        <f>IFERROR(INDEX(체크리스트!$C$5:$C$304,MATCH(SMALL(체크리스트!$M$5:$M$304,1),체크리스트!$M$5:$M$304,0)),"")</f>
        <v/>
      </c>
      <c r="F18" s="31"/>
      <c r="G18" s="31"/>
      <c r="H18" s="31"/>
      <c r="I18" s="32"/>
      <c r="J18" s="17" t="str">
        <f>IFERROR(INDEX(체크리스트!$J$5:$J$304,MATCH(SMALL(체크리스트!$M$5:$M$304,1),체크리스트!$M$5:$M$304,0)),"")</f>
        <v/>
      </c>
    </row>
    <row r="19" spans="2:10" ht="24" customHeight="1" x14ac:dyDescent="0.4">
      <c r="B19" s="14" t="str">
        <f>IFERROR(INDEX(체크리스트!$F$5:$F$304,MATCH(SMALL(체크리스트!$M$5:$M$304,2),체크리스트!$M$5:$M$304,0)),"")</f>
        <v/>
      </c>
      <c r="C19" s="15" t="str">
        <f>IFERROR(INDEX(체크리스트!$I$5:$I$304,MATCH(SMALL(체크리스트!$M$5:$M$304,2),체크리스트!$M$5:$M$304,0)),"")</f>
        <v/>
      </c>
      <c r="D19" s="16" t="str">
        <f>IFERROR(INDEX(체크리스트!$B$5:$B$304,MATCH(SMALL(체크리스트!$M$5:$M$304,2),체크리스트!$M$5:$M$304,0)),"")</f>
        <v/>
      </c>
      <c r="E19" s="30" t="str">
        <f>IFERROR(INDEX(체크리스트!$C$5:$C$304,MATCH(SMALL(체크리스트!$M$5:$M$304,2),체크리스트!$M$5:$M$304,0)),"")</f>
        <v/>
      </c>
      <c r="F19" s="31"/>
      <c r="G19" s="31"/>
      <c r="H19" s="31"/>
      <c r="I19" s="32"/>
      <c r="J19" s="17" t="str">
        <f>IFERROR(INDEX(체크리스트!$J$5:$J$304,MATCH(SMALL(체크리스트!$M$5:$M$304,2),체크리스트!$M$5:$M$304,0)),"")</f>
        <v/>
      </c>
    </row>
    <row r="20" spans="2:10" ht="24" customHeight="1" x14ac:dyDescent="0.4">
      <c r="B20" s="14" t="str">
        <f>IFERROR(INDEX(체크리스트!$F$5:$F$304,MATCH(SMALL(체크리스트!$M$5:$M$304,3),체크리스트!$M$5:$M$304,0)),"")</f>
        <v/>
      </c>
      <c r="C20" s="15" t="str">
        <f>IFERROR(INDEX(체크리스트!$I$5:$I$304,MATCH(SMALL(체크리스트!$M$5:$M$304,3),체크리스트!$M$5:$M$304,0)),"")</f>
        <v/>
      </c>
      <c r="D20" s="16" t="str">
        <f>IFERROR(INDEX(체크리스트!$B$5:$B$304,MATCH(SMALL(체크리스트!$M$5:$M$304,3),체크리스트!$M$5:$M$304,0)),"")</f>
        <v/>
      </c>
      <c r="E20" s="30" t="str">
        <f>IFERROR(INDEX(체크리스트!$C$5:$C$304,MATCH(SMALL(체크리스트!$M$5:$M$304,3),체크리스트!$M$5:$M$304,0)),"")</f>
        <v/>
      </c>
      <c r="F20" s="31"/>
      <c r="G20" s="31"/>
      <c r="H20" s="31"/>
      <c r="I20" s="32"/>
      <c r="J20" s="17" t="str">
        <f>IFERROR(INDEX(체크리스트!$J$5:$J$304,MATCH(SMALL(체크리스트!$M$5:$M$304,3),체크리스트!$M$5:$M$304,0)),"")</f>
        <v/>
      </c>
    </row>
    <row r="21" spans="2:10" ht="24" customHeight="1" x14ac:dyDescent="0.4">
      <c r="B21" s="14" t="str">
        <f>IFERROR(INDEX(체크리스트!$F$5:$F$304,MATCH(SMALL(체크리스트!$M$5:$M$304,4),체크리스트!$M$5:$M$304,0)),"")</f>
        <v/>
      </c>
      <c r="C21" s="15" t="str">
        <f>IFERROR(INDEX(체크리스트!$I$5:$I$304,MATCH(SMALL(체크리스트!$M$5:$M$304,4),체크리스트!$M$5:$M$304,0)),"")</f>
        <v/>
      </c>
      <c r="D21" s="16" t="str">
        <f>IFERROR(INDEX(체크리스트!$B$5:$B$304,MATCH(SMALL(체크리스트!$M$5:$M$304,4),체크리스트!$M$5:$M$304,0)),"")</f>
        <v/>
      </c>
      <c r="E21" s="30" t="str">
        <f>IFERROR(INDEX(체크리스트!$C$5:$C$304,MATCH(SMALL(체크리스트!$M$5:$M$304,4),체크리스트!$M$5:$M$304,0)),"")</f>
        <v/>
      </c>
      <c r="F21" s="31"/>
      <c r="G21" s="31"/>
      <c r="H21" s="31"/>
      <c r="I21" s="32"/>
      <c r="J21" s="17" t="str">
        <f>IFERROR(INDEX(체크리스트!$J$5:$J$304,MATCH(SMALL(체크리스트!$M$5:$M$304,4),체크리스트!$M$5:$M$304,0)),"")</f>
        <v/>
      </c>
    </row>
    <row r="22" spans="2:10" ht="24" customHeight="1" x14ac:dyDescent="0.4">
      <c r="B22" s="14" t="str">
        <f>IFERROR(INDEX(체크리스트!$F$5:$F$304,MATCH(SMALL(체크리스트!$M$5:$M$304,5),체크리스트!$M$5:$M$304,0)),"")</f>
        <v/>
      </c>
      <c r="C22" s="15" t="str">
        <f>IFERROR(INDEX(체크리스트!$I$5:$I$304,MATCH(SMALL(체크리스트!$M$5:$M$304,5),체크리스트!$M$5:$M$304,0)),"")</f>
        <v/>
      </c>
      <c r="D22" s="16" t="str">
        <f>IFERROR(INDEX(체크리스트!$B$5:$B$304,MATCH(SMALL(체크리스트!$M$5:$M$304,5),체크리스트!$M$5:$M$304,0)),"")</f>
        <v/>
      </c>
      <c r="E22" s="30" t="str">
        <f>IFERROR(INDEX(체크리스트!$C$5:$C$304,MATCH(SMALL(체크리스트!$M$5:$M$304,5),체크리스트!$M$5:$M$304,0)),"")</f>
        <v/>
      </c>
      <c r="F22" s="31"/>
      <c r="G22" s="31"/>
      <c r="H22" s="31"/>
      <c r="I22" s="32"/>
      <c r="J22" s="17" t="str">
        <f>IFERROR(INDEX(체크리스트!$J$5:$J$304,MATCH(SMALL(체크리스트!$M$5:$M$304,5),체크리스트!$M$5:$M$304,0)),"")</f>
        <v/>
      </c>
    </row>
    <row r="23" spans="2:10" ht="24" customHeight="1" x14ac:dyDescent="0.4">
      <c r="B23" s="14" t="str">
        <f>IFERROR(INDEX(체크리스트!$F$5:$F$304,MATCH(SMALL(체크리스트!$M$5:$M$304,6),체크리스트!$M$5:$M$304,0)),"")</f>
        <v/>
      </c>
      <c r="C23" s="15" t="str">
        <f>IFERROR(INDEX(체크리스트!$I$5:$I$304,MATCH(SMALL(체크리스트!$M$5:$M$304,6),체크리스트!$M$5:$M$304,0)),"")</f>
        <v/>
      </c>
      <c r="D23" s="16" t="str">
        <f>IFERROR(INDEX(체크리스트!$B$5:$B$304,MATCH(SMALL(체크리스트!$M$5:$M$304,6),체크리스트!$M$5:$M$304,0)),"")</f>
        <v/>
      </c>
      <c r="E23" s="30" t="str">
        <f>IFERROR(INDEX(체크리스트!$C$5:$C$304,MATCH(SMALL(체크리스트!$M$5:$M$304,6),체크리스트!$M$5:$M$304,0)),"")</f>
        <v/>
      </c>
      <c r="F23" s="31"/>
      <c r="G23" s="31"/>
      <c r="H23" s="31"/>
      <c r="I23" s="32"/>
      <c r="J23" s="17" t="str">
        <f>IFERROR(INDEX(체크리스트!$J$5:$J$304,MATCH(SMALL(체크리스트!$M$5:$M$304,6),체크리스트!$M$5:$M$304,0)),"")</f>
        <v/>
      </c>
    </row>
    <row r="24" spans="2:10" ht="24" customHeight="1" x14ac:dyDescent="0.4">
      <c r="B24" s="14" t="str">
        <f>IFERROR(INDEX(체크리스트!$F$5:$F$304,MATCH(SMALL(체크리스트!$M$5:$M$304,7),체크리스트!$M$5:$M$304,0)),"")</f>
        <v/>
      </c>
      <c r="C24" s="15" t="str">
        <f>IFERROR(INDEX(체크리스트!$I$5:$I$304,MATCH(SMALL(체크리스트!$M$5:$M$304,7),체크리스트!$M$5:$M$304,0)),"")</f>
        <v/>
      </c>
      <c r="D24" s="16" t="str">
        <f>IFERROR(INDEX(체크리스트!$B$5:$B$304,MATCH(SMALL(체크리스트!$M$5:$M$304,7),체크리스트!$M$5:$M$304,0)),"")</f>
        <v/>
      </c>
      <c r="E24" s="30" t="str">
        <f>IFERROR(INDEX(체크리스트!$C$5:$C$304,MATCH(SMALL(체크리스트!$M$5:$M$304,7),체크리스트!$M$5:$M$304,0)),"")</f>
        <v/>
      </c>
      <c r="F24" s="31"/>
      <c r="G24" s="31"/>
      <c r="H24" s="31"/>
      <c r="I24" s="32"/>
      <c r="J24" s="17" t="str">
        <f>IFERROR(INDEX(체크리스트!$J$5:$J$304,MATCH(SMALL(체크리스트!$M$5:$M$304,7),체크리스트!$M$5:$M$304,0)),"")</f>
        <v/>
      </c>
    </row>
    <row r="25" spans="2:10" ht="24" customHeight="1" x14ac:dyDescent="0.4">
      <c r="B25" s="14" t="str">
        <f>IFERROR(INDEX(체크리스트!$F$5:$F$304,MATCH(SMALL(체크리스트!$M$5:$M$304,8),체크리스트!$M$5:$M$304,0)),"")</f>
        <v/>
      </c>
      <c r="C25" s="15" t="str">
        <f>IFERROR(INDEX(체크리스트!$I$5:$I$304,MATCH(SMALL(체크리스트!$M$5:$M$304,8),체크리스트!$M$5:$M$304,0)),"")</f>
        <v/>
      </c>
      <c r="D25" s="16" t="str">
        <f>IFERROR(INDEX(체크리스트!$B$5:$B$304,MATCH(SMALL(체크리스트!$M$5:$M$304,8),체크리스트!$M$5:$M$304,0)),"")</f>
        <v/>
      </c>
      <c r="E25" s="30" t="str">
        <f>IFERROR(INDEX(체크리스트!$C$5:$C$304,MATCH(SMALL(체크리스트!$M$5:$M$304,8),체크리스트!$M$5:$M$304,0)),"")</f>
        <v/>
      </c>
      <c r="F25" s="31"/>
      <c r="G25" s="31"/>
      <c r="H25" s="31"/>
      <c r="I25" s="32"/>
      <c r="J25" s="17" t="str">
        <f>IFERROR(INDEX(체크리스트!$J$5:$J$304,MATCH(SMALL(체크리스트!$M$5:$M$304,8),체크리스트!$M$5:$M$304,0)),"")</f>
        <v/>
      </c>
    </row>
    <row r="26" spans="2:10" ht="24" customHeight="1" x14ac:dyDescent="0.4">
      <c r="B26" s="14" t="str">
        <f>IFERROR(INDEX(체크리스트!$F$5:$F$304,MATCH(SMALL(체크리스트!$M$5:$M$304,9),체크리스트!$M$5:$M$304,0)),"")</f>
        <v/>
      </c>
      <c r="C26" s="15" t="str">
        <f>IFERROR(INDEX(체크리스트!$I$5:$I$304,MATCH(SMALL(체크리스트!$M$5:$M$304,9),체크리스트!$M$5:$M$304,0)),"")</f>
        <v/>
      </c>
      <c r="D26" s="16" t="str">
        <f>IFERROR(INDEX(체크리스트!$B$5:$B$304,MATCH(SMALL(체크리스트!$M$5:$M$304,9),체크리스트!$M$5:$M$304,0)),"")</f>
        <v/>
      </c>
      <c r="E26" s="30" t="str">
        <f>IFERROR(INDEX(체크리스트!$C$5:$C$304,MATCH(SMALL(체크리스트!$M$5:$M$304,9),체크리스트!$M$5:$M$304,0)),"")</f>
        <v/>
      </c>
      <c r="F26" s="31"/>
      <c r="G26" s="31"/>
      <c r="H26" s="31"/>
      <c r="I26" s="32"/>
      <c r="J26" s="17" t="str">
        <f>IFERROR(INDEX(체크리스트!$J$5:$J$304,MATCH(SMALL(체크리스트!$M$5:$M$304,9),체크리스트!$M$5:$M$304,0)),"")</f>
        <v/>
      </c>
    </row>
    <row r="27" spans="2:10" ht="24" customHeight="1" x14ac:dyDescent="0.4">
      <c r="B27" s="14" t="str">
        <f>IFERROR(INDEX(체크리스트!$F$5:$F$304,MATCH(SMALL(체크리스트!$M$5:$M$304,10),체크리스트!$M$5:$M$304,0)),"")</f>
        <v/>
      </c>
      <c r="C27" s="15" t="str">
        <f>IFERROR(INDEX(체크리스트!$I$5:$I$304,MATCH(SMALL(체크리스트!$M$5:$M$304,10),체크리스트!$M$5:$M$304,0)),"")</f>
        <v/>
      </c>
      <c r="D27" s="16" t="str">
        <f>IFERROR(INDEX(체크리스트!$B$5:$B$304,MATCH(SMALL(체크리스트!$M$5:$M$304,10),체크리스트!$M$5:$M$304,0)),"")</f>
        <v/>
      </c>
      <c r="E27" s="30" t="str">
        <f>IFERROR(INDEX(체크리스트!$C$5:$C$304,MATCH(SMALL(체크리스트!$M$5:$M$304,10),체크리스트!$M$5:$M$304,0)),"")</f>
        <v/>
      </c>
      <c r="F27" s="31"/>
      <c r="G27" s="31"/>
      <c r="H27" s="31"/>
      <c r="I27" s="32"/>
      <c r="J27" s="17" t="str">
        <f>IFERROR(INDEX(체크리스트!$J$5:$J$304,MATCH(SMALL(체크리스트!$M$5:$M$304,10),체크리스트!$M$5:$M$304,0)),"")</f>
        <v/>
      </c>
    </row>
  </sheetData>
  <mergeCells count="11">
    <mergeCell ref="E19:I19"/>
    <mergeCell ref="E27:I27"/>
    <mergeCell ref="E23:I23"/>
    <mergeCell ref="E22:I22"/>
    <mergeCell ref="E17:I17"/>
    <mergeCell ref="E18:I18"/>
    <mergeCell ref="E21:I21"/>
    <mergeCell ref="E26:I26"/>
    <mergeCell ref="E20:I20"/>
    <mergeCell ref="E24:I24"/>
    <mergeCell ref="E25:I25"/>
  </mergeCells>
  <phoneticPr fontId="9" type="noConversion"/>
  <conditionalFormatting sqref="J18:J27">
    <cfRule type="expression" dxfId="10" priority="1">
      <formula>$J18="기한 지남"</formula>
    </cfRule>
    <cfRule type="expression" dxfId="9" priority="2">
      <formula>$J18="7일 내"</formula>
    </cfRule>
  </conditionalFormatting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A4630"/>
    <pageSetUpPr fitToPage="1"/>
  </sheetPr>
  <dimension ref="A1:N35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7.399999999999999" x14ac:dyDescent="0.4"/>
  <cols>
    <col min="1" max="1" width="5" customWidth="1"/>
    <col min="2" max="2" width="9" customWidth="1"/>
    <col min="3" max="3" width="14" customWidth="1"/>
    <col min="4" max="4" width="34" customWidth="1"/>
    <col min="5" max="6" width="12" customWidth="1"/>
    <col min="7" max="7" width="30" customWidth="1"/>
    <col min="8" max="9" width="12" customWidth="1"/>
    <col min="10" max="10" width="9" customWidth="1"/>
    <col min="11" max="11" width="44" customWidth="1"/>
    <col min="12" max="12" width="12" customWidth="1"/>
    <col min="13" max="13" width="9" customWidth="1"/>
    <col min="14" max="14" width="12" customWidth="1"/>
  </cols>
  <sheetData>
    <row r="1" spans="1:14" ht="30" customHeight="1" x14ac:dyDescent="0.4">
      <c r="A1" s="1" t="s">
        <v>44</v>
      </c>
    </row>
    <row r="2" spans="1:14" ht="19.95" customHeight="1" x14ac:dyDescent="0.4">
      <c r="A2" s="2" t="s">
        <v>45</v>
      </c>
    </row>
    <row r="3" spans="1:14" x14ac:dyDescent="0.4">
      <c r="A3" s="34" t="s">
        <v>46</v>
      </c>
      <c r="B3" s="35"/>
      <c r="C3" s="35"/>
      <c r="D3" s="35"/>
      <c r="E3" s="35"/>
      <c r="F3" s="35"/>
      <c r="G3" s="35"/>
      <c r="H3" s="34" t="s">
        <v>47</v>
      </c>
      <c r="I3" s="35"/>
      <c r="J3" s="35"/>
      <c r="K3" s="35"/>
      <c r="L3" s="35"/>
      <c r="M3" s="35"/>
      <c r="N3" s="35"/>
    </row>
    <row r="4" spans="1:14" ht="34.049999999999997" customHeight="1" x14ac:dyDescent="0.4">
      <c r="A4" s="5" t="s">
        <v>48</v>
      </c>
      <c r="B4" s="5" t="s">
        <v>49</v>
      </c>
      <c r="C4" s="5" t="s">
        <v>41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5" t="s">
        <v>60</v>
      </c>
    </row>
    <row r="5" spans="1:14" ht="22.05" customHeight="1" x14ac:dyDescent="0.4">
      <c r="A5" s="11">
        <v>1</v>
      </c>
      <c r="B5" s="18"/>
      <c r="C5" s="19" t="s">
        <v>61</v>
      </c>
      <c r="D5" s="20" t="s">
        <v>62</v>
      </c>
      <c r="E5" s="21">
        <v>46356</v>
      </c>
      <c r="F5" s="21"/>
      <c r="G5" s="20"/>
      <c r="H5" s="22">
        <f>IF($C5="","",SUMIFS(체크리스트!$E$5:$E$304,체크리스트!$A$5:$A$304,$A5,체크리스트!$D$5:$D$304,"수령"))</f>
        <v>20000</v>
      </c>
      <c r="I5" s="22">
        <f>IF($C5="","",SUMIFS(체크리스트!$E$5:$E$304,체크리스트!$A$5:$A$304,$A5,체크리스트!$D$5:$D$304,"수령",체크리스트!$G$5:$G$304,"완료"))</f>
        <v>0</v>
      </c>
      <c r="J5" s="23">
        <f>IF(OR($C5="",COUNTIFS(체크리스트!$A$5:$A$304,$A5,체크리스트!$C$5:$C$304,"&lt;&gt;")=0),"",COUNTIFS(체크리스트!$A$5:$A$304,$A5,체크리스트!$C$5:$C$304,"&lt;&gt;",체크리스트!$G$5:$G$304,"완료")/COUNTIFS(체크리스트!$A$5:$A$304,$A5,체크리스트!$C$5:$C$304,"&lt;&gt;"))</f>
        <v>0</v>
      </c>
      <c r="K5" s="16" t="str">
        <f>IF($C5="","",IF(COUNTIFS(체크리스트!$A$5:$A$304,$A5,체크리스트!$C$5:$C$304,"&lt;&gt;")=0,"체크리스트에 할 일 추가",IFERROR(INDEX(체크리스트!$C$5:$C$304,MATCH($A5&amp;"-1",체크리스트!$L$5:$L$304,0)),"모두 완료")))</f>
        <v>마케팅 동의 후 mPOP에서 이벤트 신청 (선착순)</v>
      </c>
      <c r="L5" s="14">
        <f>IF($C5="","",IFERROR(IF(INDEX(체크리스트!$F$5:$F$304,MATCH($A5&amp;"-1",체크리스트!$L$5:$L$304,0))="","",INDEX(체크리스트!$F$5:$F$304,MATCH($A5&amp;"-1",체크리스트!$L$5:$L$304,0))),""))</f>
        <v>46356</v>
      </c>
      <c r="M5" s="15" t="str">
        <f t="shared" ref="M5:M34" ca="1" si="0">IF(OR($B5="",L5=""),"",L5-TODAY())</f>
        <v/>
      </c>
      <c r="N5" s="17" t="str">
        <f>IF($C5="","",IF($B5="","참여 안 함",IF(AND(COUNTIFS(체크리스트!$A$5:$A$304,$A5,체크리스트!$C$5:$C$304,"&lt;&gt;")&gt;0,COUNTIFS(체크리스트!$A$5:$A$304,$A5,체크리스트!$C$5:$C$304,"&lt;&gt;")=COUNTIFS(체크리스트!$A$5:$A$304,$A5,체크리스트!$C$5:$C$304,"&lt;&gt;",체크리스트!$G$5:$G$304,"완료")),"끝",IF(COUNTIFS(체크리스트!$A$5:$A$304,$A5,체크리스트!$J$5:$J$304,"기한 지남")&gt;0,"기한 지남",IF($F5="","개설 전","진행중")))))</f>
        <v>참여 안 함</v>
      </c>
    </row>
    <row r="6" spans="1:14" ht="22.05" customHeight="1" x14ac:dyDescent="0.4">
      <c r="A6" s="11">
        <v>2</v>
      </c>
      <c r="B6" s="18"/>
      <c r="C6" s="19" t="s">
        <v>63</v>
      </c>
      <c r="D6" s="20" t="s">
        <v>64</v>
      </c>
      <c r="E6" s="21">
        <v>46356</v>
      </c>
      <c r="F6" s="21"/>
      <c r="G6" s="20"/>
      <c r="H6" s="22">
        <f>IF($C6="","",SUMIFS(체크리스트!$E$5:$E$304,체크리스트!$A$5:$A$304,$A6,체크리스트!$D$5:$D$304,"수령"))</f>
        <v>10000</v>
      </c>
      <c r="I6" s="22">
        <f>IF($C6="","",SUMIFS(체크리스트!$E$5:$E$304,체크리스트!$A$5:$A$304,$A6,체크리스트!$D$5:$D$304,"수령",체크리스트!$G$5:$G$304,"완료"))</f>
        <v>0</v>
      </c>
      <c r="J6" s="23">
        <f>IF(OR($C6="",COUNTIFS(체크리스트!$A$5:$A$304,$A6,체크리스트!$C$5:$C$304,"&lt;&gt;")=0),"",COUNTIFS(체크리스트!$A$5:$A$304,$A6,체크리스트!$C$5:$C$304,"&lt;&gt;",체크리스트!$G$5:$G$304,"완료")/COUNTIFS(체크리스트!$A$5:$A$304,$A6,체크리스트!$C$5:$C$304,"&lt;&gt;"))</f>
        <v>0</v>
      </c>
      <c r="K6" s="16" t="str">
        <f>IF($C6="","",IF(COUNTIFS(체크리스트!$A$5:$A$304,$A6,체크리스트!$C$5:$C$304,"&lt;&gt;")=0,"체크리스트에 할 일 추가",IFERROR(INDEX(체크리스트!$C$5:$C$304,MATCH($A6&amp;"-1",체크리스트!$L$5:$L$304,0)),"모두 완료")))</f>
        <v>티레이더M에서 K-반도체 주식 뽑기 먼저</v>
      </c>
      <c r="L6" s="14">
        <f>IF($C6="","",IFERROR(IF(INDEX(체크리스트!$F$5:$F$304,MATCH($A6&amp;"-1",체크리스트!$L$5:$L$304,0))="","",INDEX(체크리스트!$F$5:$F$304,MATCH($A6&amp;"-1",체크리스트!$L$5:$L$304,0))),""))</f>
        <v>46356</v>
      </c>
      <c r="M6" s="15" t="str">
        <f t="shared" ca="1" si="0"/>
        <v/>
      </c>
      <c r="N6" s="17" t="str">
        <f>IF($C6="","",IF($B6="","참여 안 함",IF(AND(COUNTIFS(체크리스트!$A$5:$A$304,$A6,체크리스트!$C$5:$C$304,"&lt;&gt;")&gt;0,COUNTIFS(체크리스트!$A$5:$A$304,$A6,체크리스트!$C$5:$C$304,"&lt;&gt;")=COUNTIFS(체크리스트!$A$5:$A$304,$A6,체크리스트!$C$5:$C$304,"&lt;&gt;",체크리스트!$G$5:$G$304,"완료")),"끝",IF(COUNTIFS(체크리스트!$A$5:$A$304,$A6,체크리스트!$J$5:$J$304,"기한 지남")&gt;0,"기한 지남",IF($F6="","개설 전","진행중")))))</f>
        <v>참여 안 함</v>
      </c>
    </row>
    <row r="7" spans="1:14" ht="22.05" customHeight="1" x14ac:dyDescent="0.4">
      <c r="A7" s="11">
        <v>3</v>
      </c>
      <c r="B7" s="18"/>
      <c r="C7" s="19" t="s">
        <v>65</v>
      </c>
      <c r="D7" s="20" t="s">
        <v>66</v>
      </c>
      <c r="E7" s="21">
        <v>46387</v>
      </c>
      <c r="F7" s="21"/>
      <c r="G7" s="20"/>
      <c r="H7" s="22">
        <f>IF($C7="","",SUMIFS(체크리스트!$E$5:$E$304,체크리스트!$A$5:$A$304,$A7,체크리스트!$D$5:$D$304,"수령"))</f>
        <v>70000</v>
      </c>
      <c r="I7" s="22">
        <f>IF($C7="","",SUMIFS(체크리스트!$E$5:$E$304,체크리스트!$A$5:$A$304,$A7,체크리스트!$D$5:$D$304,"수령",체크리스트!$G$5:$G$304,"완료"))</f>
        <v>0</v>
      </c>
      <c r="J7" s="23">
        <f>IF(OR($C7="",COUNTIFS(체크리스트!$A$5:$A$304,$A7,체크리스트!$C$5:$C$304,"&lt;&gt;")=0),"",COUNTIFS(체크리스트!$A$5:$A$304,$A7,체크리스트!$C$5:$C$304,"&lt;&gt;",체크리스트!$G$5:$G$304,"완료")/COUNTIFS(체크리스트!$A$5:$A$304,$A7,체크리스트!$C$5:$C$304,"&lt;&gt;"))</f>
        <v>0</v>
      </c>
      <c r="K7" s="16" t="str">
        <f>IF($C7="","",IF(COUNTIFS(체크리스트!$A$5:$A$304,$A7,체크리스트!$C$5:$C$304,"&lt;&gt;")=0,"체크리스트에 할 일 추가",IFERROR(INDEX(체크리스트!$C$5:$C$304,MATCH($A7&amp;"-1",체크리스트!$L$5:$L$304,0)),"모두 완료")))</f>
        <v>앱에서 이벤트 신청</v>
      </c>
      <c r="L7" s="14">
        <f>IF($C7="","",IFERROR(IF(INDEX(체크리스트!$F$5:$F$304,MATCH($A7&amp;"-1",체크리스트!$L$5:$L$304,0))="","",INDEX(체크리스트!$F$5:$F$304,MATCH($A7&amp;"-1",체크리스트!$L$5:$L$304,0))),""))</f>
        <v>46387</v>
      </c>
      <c r="M7" s="15" t="str">
        <f t="shared" ca="1" si="0"/>
        <v/>
      </c>
      <c r="N7" s="17" t="str">
        <f>IF($C7="","",IF($B7="","참여 안 함",IF(AND(COUNTIFS(체크리스트!$A$5:$A$304,$A7,체크리스트!$C$5:$C$304,"&lt;&gt;")&gt;0,COUNTIFS(체크리스트!$A$5:$A$304,$A7,체크리스트!$C$5:$C$304,"&lt;&gt;")=COUNTIFS(체크리스트!$A$5:$A$304,$A7,체크리스트!$C$5:$C$304,"&lt;&gt;",체크리스트!$G$5:$G$304,"완료")),"끝",IF(COUNTIFS(체크리스트!$A$5:$A$304,$A7,체크리스트!$J$5:$J$304,"기한 지남")&gt;0,"기한 지남",IF($F7="","개설 전","진행중")))))</f>
        <v>참여 안 함</v>
      </c>
    </row>
    <row r="8" spans="1:14" ht="22.05" customHeight="1" x14ac:dyDescent="0.4">
      <c r="A8" s="11">
        <v>4</v>
      </c>
      <c r="B8" s="18"/>
      <c r="C8" s="19" t="s">
        <v>67</v>
      </c>
      <c r="D8" s="20" t="s">
        <v>68</v>
      </c>
      <c r="E8" s="21">
        <v>46387</v>
      </c>
      <c r="F8" s="21"/>
      <c r="G8" s="20"/>
      <c r="H8" s="22">
        <f>IF($C8="","",SUMIFS(체크리스트!$E$5:$E$304,체크리스트!$A$5:$A$304,$A8,체크리스트!$D$5:$D$304,"수령"))</f>
        <v>110000</v>
      </c>
      <c r="I8" s="22">
        <f>IF($C8="","",SUMIFS(체크리스트!$E$5:$E$304,체크리스트!$A$5:$A$304,$A8,체크리스트!$D$5:$D$304,"수령",체크리스트!$G$5:$G$304,"완료"))</f>
        <v>0</v>
      </c>
      <c r="J8" s="23">
        <f>IF(OR($C8="",COUNTIFS(체크리스트!$A$5:$A$304,$A8,체크리스트!$C$5:$C$304,"&lt;&gt;")=0),"",COUNTIFS(체크리스트!$A$5:$A$304,$A8,체크리스트!$C$5:$C$304,"&lt;&gt;",체크리스트!$G$5:$G$304,"완료")/COUNTIFS(체크리스트!$A$5:$A$304,$A8,체크리스트!$C$5:$C$304,"&lt;&gt;"))</f>
        <v>0</v>
      </c>
      <c r="K8" s="16" t="str">
        <f>IF($C8="","",IF(COUNTIFS(체크리스트!$A$5:$A$304,$A8,체크리스트!$C$5:$C$304,"&lt;&gt;")=0,"체크리스트에 할 일 추가",IFERROR(INDEX(체크리스트!$C$5:$C$304,MATCH($A8&amp;"-1",체크리스트!$L$5:$L$304,0)),"모두 완료")))</f>
        <v>이벤트 신청 (선택 동의 포함)</v>
      </c>
      <c r="L8" s="14">
        <f>IF($C8="","",IFERROR(IF(INDEX(체크리스트!$F$5:$F$304,MATCH($A8&amp;"-1",체크리스트!$L$5:$L$304,0))="","",INDEX(체크리스트!$F$5:$F$304,MATCH($A8&amp;"-1",체크리스트!$L$5:$L$304,0))),""))</f>
        <v>46387</v>
      </c>
      <c r="M8" s="15" t="str">
        <f t="shared" ca="1" si="0"/>
        <v/>
      </c>
      <c r="N8" s="17" t="str">
        <f>IF($C8="","",IF($B8="","참여 안 함",IF(AND(COUNTIFS(체크리스트!$A$5:$A$304,$A8,체크리스트!$C$5:$C$304,"&lt;&gt;")&gt;0,COUNTIFS(체크리스트!$A$5:$A$304,$A8,체크리스트!$C$5:$C$304,"&lt;&gt;")=COUNTIFS(체크리스트!$A$5:$A$304,$A8,체크리스트!$C$5:$C$304,"&lt;&gt;",체크리스트!$G$5:$G$304,"완료")),"끝",IF(COUNTIFS(체크리스트!$A$5:$A$304,$A8,체크리스트!$J$5:$J$304,"기한 지남")&gt;0,"기한 지남",IF($F8="","개설 전","진행중")))))</f>
        <v>참여 안 함</v>
      </c>
    </row>
    <row r="9" spans="1:14" ht="22.05" customHeight="1" x14ac:dyDescent="0.4">
      <c r="A9" s="11">
        <v>5</v>
      </c>
      <c r="B9" s="18"/>
      <c r="C9" s="19" t="s">
        <v>69</v>
      </c>
      <c r="D9" s="20" t="s">
        <v>70</v>
      </c>
      <c r="E9" s="21">
        <v>46387</v>
      </c>
      <c r="F9" s="21"/>
      <c r="G9" s="20"/>
      <c r="H9" s="22">
        <f>IF($C9="","",SUMIFS(체크리스트!$E$5:$E$304,체크리스트!$A$5:$A$304,$A9,체크리스트!$D$5:$D$304,"수령"))</f>
        <v>50000</v>
      </c>
      <c r="I9" s="22">
        <f>IF($C9="","",SUMIFS(체크리스트!$E$5:$E$304,체크리스트!$A$5:$A$304,$A9,체크리스트!$D$5:$D$304,"수령",체크리스트!$G$5:$G$304,"완료"))</f>
        <v>0</v>
      </c>
      <c r="J9" s="23">
        <f>IF(OR($C9="",COUNTIFS(체크리스트!$A$5:$A$304,$A9,체크리스트!$C$5:$C$304,"&lt;&gt;")=0),"",COUNTIFS(체크리스트!$A$5:$A$304,$A9,체크리스트!$C$5:$C$304,"&lt;&gt;",체크리스트!$G$5:$G$304,"완료")/COUNTIFS(체크리스트!$A$5:$A$304,$A9,체크리스트!$C$5:$C$304,"&lt;&gt;"))</f>
        <v>0</v>
      </c>
      <c r="K9" s="16" t="str">
        <f>IF($C9="","",IF(COUNTIFS(체크리스트!$A$5:$A$304,$A9,체크리스트!$C$5:$C$304,"&lt;&gt;")=0,"체크리스트에 할 일 추가",IFERROR(INDEX(체크리스트!$C$5:$C$304,MATCH($A9&amp;"-1",체크리스트!$L$5:$L$304,0)),"모두 완료")))</f>
        <v>이벤트 신청</v>
      </c>
      <c r="L9" s="14">
        <f>IF($C9="","",IFERROR(IF(INDEX(체크리스트!$F$5:$F$304,MATCH($A9&amp;"-1",체크리스트!$L$5:$L$304,0))="","",INDEX(체크리스트!$F$5:$F$304,MATCH($A9&amp;"-1",체크리스트!$L$5:$L$304,0))),""))</f>
        <v>46387</v>
      </c>
      <c r="M9" s="15" t="str">
        <f t="shared" ca="1" si="0"/>
        <v/>
      </c>
      <c r="N9" s="17" t="str">
        <f>IF($C9="","",IF($B9="","참여 안 함",IF(AND(COUNTIFS(체크리스트!$A$5:$A$304,$A9,체크리스트!$C$5:$C$304,"&lt;&gt;")&gt;0,COUNTIFS(체크리스트!$A$5:$A$304,$A9,체크리스트!$C$5:$C$304,"&lt;&gt;")=COUNTIFS(체크리스트!$A$5:$A$304,$A9,체크리스트!$C$5:$C$304,"&lt;&gt;",체크리스트!$G$5:$G$304,"완료")),"끝",IF(COUNTIFS(체크리스트!$A$5:$A$304,$A9,체크리스트!$J$5:$J$304,"기한 지남")&gt;0,"기한 지남",IF($F9="","개설 전","진행중")))))</f>
        <v>참여 안 함</v>
      </c>
    </row>
    <row r="10" spans="1:14" ht="22.05" customHeight="1" x14ac:dyDescent="0.4">
      <c r="A10" s="11">
        <v>6</v>
      </c>
      <c r="B10" s="18"/>
      <c r="C10" s="19" t="s">
        <v>71</v>
      </c>
      <c r="D10" s="20" t="s">
        <v>72</v>
      </c>
      <c r="E10" s="21">
        <v>46387</v>
      </c>
      <c r="F10" s="21"/>
      <c r="G10" s="20"/>
      <c r="H10" s="22">
        <f>IF($C10="","",SUMIFS(체크리스트!$E$5:$E$304,체크리스트!$A$5:$A$304,$A10,체크리스트!$D$5:$D$304,"수령"))</f>
        <v>30000</v>
      </c>
      <c r="I10" s="22">
        <f>IF($C10="","",SUMIFS(체크리스트!$E$5:$E$304,체크리스트!$A$5:$A$304,$A10,체크리스트!$D$5:$D$304,"수령",체크리스트!$G$5:$G$304,"완료"))</f>
        <v>0</v>
      </c>
      <c r="J10" s="23">
        <f>IF(OR($C10="",COUNTIFS(체크리스트!$A$5:$A$304,$A10,체크리스트!$C$5:$C$304,"&lt;&gt;")=0),"",COUNTIFS(체크리스트!$A$5:$A$304,$A10,체크리스트!$C$5:$C$304,"&lt;&gt;",체크리스트!$G$5:$G$304,"완료")/COUNTIFS(체크리스트!$A$5:$A$304,$A10,체크리스트!$C$5:$C$304,"&lt;&gt;"))</f>
        <v>0</v>
      </c>
      <c r="K10" s="16" t="str">
        <f>IF($C10="","",IF(COUNTIFS(체크리스트!$A$5:$A$304,$A10,체크리스트!$C$5:$C$304,"&lt;&gt;")=0,"체크리스트에 할 일 추가",IFERROR(INDEX(체크리스트!$C$5:$C$304,MATCH($A10&amp;"-1",체크리스트!$L$5:$L$304,0)),"모두 완료")))</f>
        <v>카카오뱅크에서 미래에셋 주식계좌 개설</v>
      </c>
      <c r="L10" s="14">
        <f>IF($C10="","",IFERROR(IF(INDEX(체크리스트!$F$5:$F$304,MATCH($A10&amp;"-1",체크리스트!$L$5:$L$304,0))="","",INDEX(체크리스트!$F$5:$F$304,MATCH($A10&amp;"-1",체크리스트!$L$5:$L$304,0))),""))</f>
        <v>46387</v>
      </c>
      <c r="M10" s="15" t="str">
        <f t="shared" ca="1" si="0"/>
        <v/>
      </c>
      <c r="N10" s="17" t="str">
        <f>IF($C10="","",IF($B10="","참여 안 함",IF(AND(COUNTIFS(체크리스트!$A$5:$A$304,$A10,체크리스트!$C$5:$C$304,"&lt;&gt;")&gt;0,COUNTIFS(체크리스트!$A$5:$A$304,$A10,체크리스트!$C$5:$C$304,"&lt;&gt;")=COUNTIFS(체크리스트!$A$5:$A$304,$A10,체크리스트!$C$5:$C$304,"&lt;&gt;",체크리스트!$G$5:$G$304,"완료")),"끝",IF(COUNTIFS(체크리스트!$A$5:$A$304,$A10,체크리스트!$J$5:$J$304,"기한 지남")&gt;0,"기한 지남",IF($F10="","개설 전","진행중")))))</f>
        <v>참여 안 함</v>
      </c>
    </row>
    <row r="11" spans="1:14" ht="22.05" customHeight="1" x14ac:dyDescent="0.4">
      <c r="A11" s="11">
        <v>7</v>
      </c>
      <c r="B11" s="18"/>
      <c r="C11" s="19" t="s">
        <v>73</v>
      </c>
      <c r="D11" s="20" t="s">
        <v>72</v>
      </c>
      <c r="E11" s="21">
        <v>46387</v>
      </c>
      <c r="F11" s="21"/>
      <c r="G11" s="20"/>
      <c r="H11" s="22">
        <f>IF($C11="","",SUMIFS(체크리스트!$E$5:$E$304,체크리스트!$A$5:$A$304,$A11,체크리스트!$D$5:$D$304,"수령"))</f>
        <v>25000</v>
      </c>
      <c r="I11" s="22">
        <f>IF($C11="","",SUMIFS(체크리스트!$E$5:$E$304,체크리스트!$A$5:$A$304,$A11,체크리스트!$D$5:$D$304,"수령",체크리스트!$G$5:$G$304,"완료"))</f>
        <v>0</v>
      </c>
      <c r="J11" s="23">
        <f>IF(OR($C11="",COUNTIFS(체크리스트!$A$5:$A$304,$A11,체크리스트!$C$5:$C$304,"&lt;&gt;")=0),"",COUNTIFS(체크리스트!$A$5:$A$304,$A11,체크리스트!$C$5:$C$304,"&lt;&gt;",체크리스트!$G$5:$G$304,"완료")/COUNTIFS(체크리스트!$A$5:$A$304,$A11,체크리스트!$C$5:$C$304,"&lt;&gt;"))</f>
        <v>0</v>
      </c>
      <c r="K11" s="16" t="str">
        <f>IF($C11="","",IF(COUNTIFS(체크리스트!$A$5:$A$304,$A11,체크리스트!$C$5:$C$304,"&lt;&gt;")=0,"체크리스트에 할 일 추가",IFERROR(INDEX(체크리스트!$C$5:$C$304,MATCH($A11&amp;"-1",체크리스트!$L$5:$L$304,0)),"모두 완료")))</f>
        <v>카카오뱅크에서 개설 + 선택 동의</v>
      </c>
      <c r="L11" s="14">
        <f>IF($C11="","",IFERROR(IF(INDEX(체크리스트!$F$5:$F$304,MATCH($A11&amp;"-1",체크리스트!$L$5:$L$304,0))="","",INDEX(체크리스트!$F$5:$F$304,MATCH($A11&amp;"-1",체크리스트!$L$5:$L$304,0))),""))</f>
        <v>46387</v>
      </c>
      <c r="M11" s="15" t="str">
        <f t="shared" ca="1" si="0"/>
        <v/>
      </c>
      <c r="N11" s="17" t="str">
        <f>IF($C11="","",IF($B11="","참여 안 함",IF(AND(COUNTIFS(체크리스트!$A$5:$A$304,$A11,체크리스트!$C$5:$C$304,"&lt;&gt;")&gt;0,COUNTIFS(체크리스트!$A$5:$A$304,$A11,체크리스트!$C$5:$C$304,"&lt;&gt;")=COUNTIFS(체크리스트!$A$5:$A$304,$A11,체크리스트!$C$5:$C$304,"&lt;&gt;",체크리스트!$G$5:$G$304,"완료")),"끝",IF(COUNTIFS(체크리스트!$A$5:$A$304,$A11,체크리스트!$J$5:$J$304,"기한 지남")&gt;0,"기한 지남",IF($F11="","개설 전","진행중")))))</f>
        <v>참여 안 함</v>
      </c>
    </row>
    <row r="12" spans="1:14" ht="22.05" customHeight="1" x14ac:dyDescent="0.4">
      <c r="A12" s="11">
        <v>8</v>
      </c>
      <c r="B12" s="18"/>
      <c r="C12" s="19" t="s">
        <v>74</v>
      </c>
      <c r="D12" s="20" t="s">
        <v>72</v>
      </c>
      <c r="E12" s="21">
        <v>46387</v>
      </c>
      <c r="F12" s="21"/>
      <c r="G12" s="20"/>
      <c r="H12" s="22">
        <f>IF($C12="","",SUMIFS(체크리스트!$E$5:$E$304,체크리스트!$A$5:$A$304,$A12,체크리스트!$D$5:$D$304,"수령"))</f>
        <v>10000</v>
      </c>
      <c r="I12" s="22">
        <f>IF($C12="","",SUMIFS(체크리스트!$E$5:$E$304,체크리스트!$A$5:$A$304,$A12,체크리스트!$D$5:$D$304,"수령",체크리스트!$G$5:$G$304,"완료"))</f>
        <v>0</v>
      </c>
      <c r="J12" s="23">
        <f>IF(OR($C12="",COUNTIFS(체크리스트!$A$5:$A$304,$A12,체크리스트!$C$5:$C$304,"&lt;&gt;")=0),"",COUNTIFS(체크리스트!$A$5:$A$304,$A12,체크리스트!$C$5:$C$304,"&lt;&gt;",체크리스트!$G$5:$G$304,"완료")/COUNTIFS(체크리스트!$A$5:$A$304,$A12,체크리스트!$C$5:$C$304,"&lt;&gt;"))</f>
        <v>0</v>
      </c>
      <c r="K12" s="16" t="str">
        <f>IF($C12="","",IF(COUNTIFS(체크리스트!$A$5:$A$304,$A12,체크리스트!$C$5:$C$304,"&lt;&gt;")=0,"체크리스트에 할 일 추가",IFERROR(INDEX(체크리스트!$C$5:$C$304,MATCH($A12&amp;"-1",체크리스트!$L$5:$L$304,0)),"모두 완료")))</f>
        <v>카카오뱅크에서 개설 + 개인정보 제공 동의</v>
      </c>
      <c r="L12" s="14">
        <f>IF($C12="","",IFERROR(IF(INDEX(체크리스트!$F$5:$F$304,MATCH($A12&amp;"-1",체크리스트!$L$5:$L$304,0))="","",INDEX(체크리스트!$F$5:$F$304,MATCH($A12&amp;"-1",체크리스트!$L$5:$L$304,0))),""))</f>
        <v>46387</v>
      </c>
      <c r="M12" s="15" t="str">
        <f t="shared" ca="1" si="0"/>
        <v/>
      </c>
      <c r="N12" s="17" t="str">
        <f>IF($C12="","",IF($B12="","참여 안 함",IF(AND(COUNTIFS(체크리스트!$A$5:$A$304,$A12,체크리스트!$C$5:$C$304,"&lt;&gt;")&gt;0,COUNTIFS(체크리스트!$A$5:$A$304,$A12,체크리스트!$C$5:$C$304,"&lt;&gt;")=COUNTIFS(체크리스트!$A$5:$A$304,$A12,체크리스트!$C$5:$C$304,"&lt;&gt;",체크리스트!$G$5:$G$304,"완료")),"끝",IF(COUNTIFS(체크리스트!$A$5:$A$304,$A12,체크리스트!$J$5:$J$304,"기한 지남")&gt;0,"기한 지남",IF($F12="","개설 전","진행중")))))</f>
        <v>참여 안 함</v>
      </c>
    </row>
    <row r="13" spans="1:14" ht="22.05" customHeight="1" x14ac:dyDescent="0.4">
      <c r="A13" s="11">
        <v>9</v>
      </c>
      <c r="B13" s="18"/>
      <c r="C13" s="19" t="s">
        <v>75</v>
      </c>
      <c r="D13" s="20" t="s">
        <v>76</v>
      </c>
      <c r="E13" s="21">
        <v>46387</v>
      </c>
      <c r="F13" s="21"/>
      <c r="G13" s="20"/>
      <c r="H13" s="22">
        <f>IF($C13="","",SUMIFS(체크리스트!$E$5:$E$304,체크리스트!$A$5:$A$304,$A13,체크리스트!$D$5:$D$304,"수령"))</f>
        <v>15000</v>
      </c>
      <c r="I13" s="22">
        <f>IF($C13="","",SUMIFS(체크리스트!$E$5:$E$304,체크리스트!$A$5:$A$304,$A13,체크리스트!$D$5:$D$304,"수령",체크리스트!$G$5:$G$304,"완료"))</f>
        <v>0</v>
      </c>
      <c r="J13" s="23">
        <f>IF(OR($C13="",COUNTIFS(체크리스트!$A$5:$A$304,$A13,체크리스트!$C$5:$C$304,"&lt;&gt;")=0),"",COUNTIFS(체크리스트!$A$5:$A$304,$A13,체크리스트!$C$5:$C$304,"&lt;&gt;",체크리스트!$G$5:$G$304,"완료")/COUNTIFS(체크리스트!$A$5:$A$304,$A13,체크리스트!$C$5:$C$304,"&lt;&gt;"))</f>
        <v>0</v>
      </c>
      <c r="K13" s="16" t="str">
        <f>IF($C13="","",IF(COUNTIFS(체크리스트!$A$5:$A$304,$A13,체크리스트!$C$5:$C$304,"&lt;&gt;")=0,"체크리스트에 할 일 추가",IFERROR(INDEX(체크리스트!$C$5:$C$304,MATCH($A13&amp;"-1",체크리스트!$L$5:$L$304,0)),"모두 완료")))</f>
        <v>케이뱅크에서 DB증권 이벤트 먼저 응모</v>
      </c>
      <c r="L13" s="14">
        <f>IF($C13="","",IFERROR(IF(INDEX(체크리스트!$F$5:$F$304,MATCH($A13&amp;"-1",체크리스트!$L$5:$L$304,0))="","",INDEX(체크리스트!$F$5:$F$304,MATCH($A13&amp;"-1",체크리스트!$L$5:$L$304,0))),""))</f>
        <v>46387</v>
      </c>
      <c r="M13" s="15" t="str">
        <f t="shared" ca="1" si="0"/>
        <v/>
      </c>
      <c r="N13" s="17" t="str">
        <f>IF($C13="","",IF($B13="","참여 안 함",IF(AND(COUNTIFS(체크리스트!$A$5:$A$304,$A13,체크리스트!$C$5:$C$304,"&lt;&gt;")&gt;0,COUNTIFS(체크리스트!$A$5:$A$304,$A13,체크리스트!$C$5:$C$304,"&lt;&gt;")=COUNTIFS(체크리스트!$A$5:$A$304,$A13,체크리스트!$C$5:$C$304,"&lt;&gt;",체크리스트!$G$5:$G$304,"완료")),"끝",IF(COUNTIFS(체크리스트!$A$5:$A$304,$A13,체크리스트!$J$5:$J$304,"기한 지남")&gt;0,"기한 지남",IF($F13="","개설 전","진행중")))))</f>
        <v>참여 안 함</v>
      </c>
    </row>
    <row r="14" spans="1:14" ht="22.05" customHeight="1" x14ac:dyDescent="0.4">
      <c r="A14" s="11">
        <v>10</v>
      </c>
      <c r="B14" s="18"/>
      <c r="C14" s="19" t="s">
        <v>77</v>
      </c>
      <c r="D14" s="20" t="s">
        <v>78</v>
      </c>
      <c r="E14" s="21">
        <v>46446</v>
      </c>
      <c r="F14" s="21"/>
      <c r="G14" s="20"/>
      <c r="H14" s="22">
        <f>IF($C14="","",SUMIFS(체크리스트!$E$5:$E$304,체크리스트!$A$5:$A$304,$A14,체크리스트!$D$5:$D$304,"수령"))</f>
        <v>120000</v>
      </c>
      <c r="I14" s="22">
        <f>IF($C14="","",SUMIFS(체크리스트!$E$5:$E$304,체크리스트!$A$5:$A$304,$A14,체크리스트!$D$5:$D$304,"수령",체크리스트!$G$5:$G$304,"완료"))</f>
        <v>0</v>
      </c>
      <c r="J14" s="23">
        <f>IF(OR($C14="",COUNTIFS(체크리스트!$A$5:$A$304,$A14,체크리스트!$C$5:$C$304,"&lt;&gt;")=0),"",COUNTIFS(체크리스트!$A$5:$A$304,$A14,체크리스트!$C$5:$C$304,"&lt;&gt;",체크리스트!$G$5:$G$304,"완료")/COUNTIFS(체크리스트!$A$5:$A$304,$A14,체크리스트!$C$5:$C$304,"&lt;&gt;"))</f>
        <v>0</v>
      </c>
      <c r="K14" s="16" t="str">
        <f>IF($C14="","",IF(COUNTIFS(체크리스트!$A$5:$A$304,$A14,체크리스트!$C$5:$C$304,"&lt;&gt;")=0,"체크리스트에 할 일 추가",IFERROR(INDEX(체크리스트!$C$5:$C$304,MATCH($A14&amp;"-1",체크리스트!$L$5:$L$304,0)),"모두 완료")))</f>
        <v>M-able 앱에서 비대면 계좌 개설</v>
      </c>
      <c r="L14" s="14">
        <f>IF($C14="","",IFERROR(IF(INDEX(체크리스트!$F$5:$F$304,MATCH($A14&amp;"-1",체크리스트!$L$5:$L$304,0))="","",INDEX(체크리스트!$F$5:$F$304,MATCH($A14&amp;"-1",체크리스트!$L$5:$L$304,0))),""))</f>
        <v>46446</v>
      </c>
      <c r="M14" s="15" t="str">
        <f t="shared" ca="1" si="0"/>
        <v/>
      </c>
      <c r="N14" s="17" t="str">
        <f>IF($C14="","",IF($B14="","참여 안 함",IF(AND(COUNTIFS(체크리스트!$A$5:$A$304,$A14,체크리스트!$C$5:$C$304,"&lt;&gt;")&gt;0,COUNTIFS(체크리스트!$A$5:$A$304,$A14,체크리스트!$C$5:$C$304,"&lt;&gt;")=COUNTIFS(체크리스트!$A$5:$A$304,$A14,체크리스트!$C$5:$C$304,"&lt;&gt;",체크리스트!$G$5:$G$304,"완료")),"끝",IF(COUNTIFS(체크리스트!$A$5:$A$304,$A14,체크리스트!$J$5:$J$304,"기한 지남")&gt;0,"기한 지남",IF($F14="","개설 전","진행중")))))</f>
        <v>참여 안 함</v>
      </c>
    </row>
    <row r="15" spans="1:14" ht="22.05" customHeight="1" x14ac:dyDescent="0.4">
      <c r="A15" s="11">
        <v>11</v>
      </c>
      <c r="B15" s="18"/>
      <c r="C15" s="19"/>
      <c r="D15" s="20"/>
      <c r="E15" s="21"/>
      <c r="F15" s="21"/>
      <c r="G15" s="20"/>
      <c r="H15" s="22" t="str">
        <f>IF($C15="","",SUMIFS(체크리스트!$E$5:$E$304,체크리스트!$A$5:$A$304,$A15,체크리스트!$D$5:$D$304,"수령"))</f>
        <v/>
      </c>
      <c r="I15" s="22" t="str">
        <f>IF($C15="","",SUMIFS(체크리스트!$E$5:$E$304,체크리스트!$A$5:$A$304,$A15,체크리스트!$D$5:$D$304,"수령",체크리스트!$G$5:$G$304,"완료"))</f>
        <v/>
      </c>
      <c r="J15" s="23" t="str">
        <f>IF(OR($C15="",COUNTIFS(체크리스트!$A$5:$A$304,$A15,체크리스트!$C$5:$C$304,"&lt;&gt;")=0),"",COUNTIFS(체크리스트!$A$5:$A$304,$A15,체크리스트!$C$5:$C$304,"&lt;&gt;",체크리스트!$G$5:$G$304,"완료")/COUNTIFS(체크리스트!$A$5:$A$304,$A15,체크리스트!$C$5:$C$304,"&lt;&gt;"))</f>
        <v/>
      </c>
      <c r="K15" s="16" t="str">
        <f>IF($C15="","",IF(COUNTIFS(체크리스트!$A$5:$A$304,$A15,체크리스트!$C$5:$C$304,"&lt;&gt;")=0,"체크리스트에 할 일 추가",IFERROR(INDEX(체크리스트!$C$5:$C$304,MATCH($A15&amp;"-1",체크리스트!$L$5:$L$304,0)),"모두 완료")))</f>
        <v/>
      </c>
      <c r="L15" s="14" t="str">
        <f>IF($C15="","",IFERROR(IF(INDEX(체크리스트!$F$5:$F$304,MATCH($A15&amp;"-1",체크리스트!$L$5:$L$304,0))="","",INDEX(체크리스트!$F$5:$F$304,MATCH($A15&amp;"-1",체크리스트!$L$5:$L$304,0))),""))</f>
        <v/>
      </c>
      <c r="M15" s="15" t="str">
        <f t="shared" ca="1" si="0"/>
        <v/>
      </c>
      <c r="N15" s="17" t="str">
        <f>IF($C15="","",IF($B15="","참여 안 함",IF(AND(COUNTIFS(체크리스트!$A$5:$A$304,$A15,체크리스트!$C$5:$C$304,"&lt;&gt;")&gt;0,COUNTIFS(체크리스트!$A$5:$A$304,$A15,체크리스트!$C$5:$C$304,"&lt;&gt;")=COUNTIFS(체크리스트!$A$5:$A$304,$A15,체크리스트!$C$5:$C$304,"&lt;&gt;",체크리스트!$G$5:$G$304,"완료")),"끝",IF(COUNTIFS(체크리스트!$A$5:$A$304,$A15,체크리스트!$J$5:$J$304,"기한 지남")&gt;0,"기한 지남",IF($F15="","개설 전","진행중")))))</f>
        <v/>
      </c>
    </row>
    <row r="16" spans="1:14" ht="22.05" customHeight="1" x14ac:dyDescent="0.4">
      <c r="A16" s="11">
        <v>12</v>
      </c>
      <c r="B16" s="18"/>
      <c r="C16" s="19"/>
      <c r="D16" s="20"/>
      <c r="E16" s="21"/>
      <c r="F16" s="21"/>
      <c r="G16" s="20"/>
      <c r="H16" s="22" t="str">
        <f>IF($C16="","",SUMIFS(체크리스트!$E$5:$E$304,체크리스트!$A$5:$A$304,$A16,체크리스트!$D$5:$D$304,"수령"))</f>
        <v/>
      </c>
      <c r="I16" s="22" t="str">
        <f>IF($C16="","",SUMIFS(체크리스트!$E$5:$E$304,체크리스트!$A$5:$A$304,$A16,체크리스트!$D$5:$D$304,"수령",체크리스트!$G$5:$G$304,"완료"))</f>
        <v/>
      </c>
      <c r="J16" s="23" t="str">
        <f>IF(OR($C16="",COUNTIFS(체크리스트!$A$5:$A$304,$A16,체크리스트!$C$5:$C$304,"&lt;&gt;")=0),"",COUNTIFS(체크리스트!$A$5:$A$304,$A16,체크리스트!$C$5:$C$304,"&lt;&gt;",체크리스트!$G$5:$G$304,"완료")/COUNTIFS(체크리스트!$A$5:$A$304,$A16,체크리스트!$C$5:$C$304,"&lt;&gt;"))</f>
        <v/>
      </c>
      <c r="K16" s="16" t="str">
        <f>IF($C16="","",IF(COUNTIFS(체크리스트!$A$5:$A$304,$A16,체크리스트!$C$5:$C$304,"&lt;&gt;")=0,"체크리스트에 할 일 추가",IFERROR(INDEX(체크리스트!$C$5:$C$304,MATCH($A16&amp;"-1",체크리스트!$L$5:$L$304,0)),"모두 완료")))</f>
        <v/>
      </c>
      <c r="L16" s="14" t="str">
        <f>IF($C16="","",IFERROR(IF(INDEX(체크리스트!$F$5:$F$304,MATCH($A16&amp;"-1",체크리스트!$L$5:$L$304,0))="","",INDEX(체크리스트!$F$5:$F$304,MATCH($A16&amp;"-1",체크리스트!$L$5:$L$304,0))),""))</f>
        <v/>
      </c>
      <c r="M16" s="15" t="str">
        <f t="shared" ca="1" si="0"/>
        <v/>
      </c>
      <c r="N16" s="17" t="str">
        <f>IF($C16="","",IF($B16="","참여 안 함",IF(AND(COUNTIFS(체크리스트!$A$5:$A$304,$A16,체크리스트!$C$5:$C$304,"&lt;&gt;")&gt;0,COUNTIFS(체크리스트!$A$5:$A$304,$A16,체크리스트!$C$5:$C$304,"&lt;&gt;")=COUNTIFS(체크리스트!$A$5:$A$304,$A16,체크리스트!$C$5:$C$304,"&lt;&gt;",체크리스트!$G$5:$G$304,"완료")),"끝",IF(COUNTIFS(체크리스트!$A$5:$A$304,$A16,체크리스트!$J$5:$J$304,"기한 지남")&gt;0,"기한 지남",IF($F16="","개설 전","진행중")))))</f>
        <v/>
      </c>
    </row>
    <row r="17" spans="1:14" ht="22.05" customHeight="1" x14ac:dyDescent="0.4">
      <c r="A17" s="11">
        <v>13</v>
      </c>
      <c r="B17" s="18"/>
      <c r="C17" s="19"/>
      <c r="D17" s="20"/>
      <c r="E17" s="21"/>
      <c r="F17" s="21"/>
      <c r="G17" s="20"/>
      <c r="H17" s="22" t="str">
        <f>IF($C17="","",SUMIFS(체크리스트!$E$5:$E$304,체크리스트!$A$5:$A$304,$A17,체크리스트!$D$5:$D$304,"수령"))</f>
        <v/>
      </c>
      <c r="I17" s="22" t="str">
        <f>IF($C17="","",SUMIFS(체크리스트!$E$5:$E$304,체크리스트!$A$5:$A$304,$A17,체크리스트!$D$5:$D$304,"수령",체크리스트!$G$5:$G$304,"완료"))</f>
        <v/>
      </c>
      <c r="J17" s="23" t="str">
        <f>IF(OR($C17="",COUNTIFS(체크리스트!$A$5:$A$304,$A17,체크리스트!$C$5:$C$304,"&lt;&gt;")=0),"",COUNTIFS(체크리스트!$A$5:$A$304,$A17,체크리스트!$C$5:$C$304,"&lt;&gt;",체크리스트!$G$5:$G$304,"완료")/COUNTIFS(체크리스트!$A$5:$A$304,$A17,체크리스트!$C$5:$C$304,"&lt;&gt;"))</f>
        <v/>
      </c>
      <c r="K17" s="16" t="str">
        <f>IF($C17="","",IF(COUNTIFS(체크리스트!$A$5:$A$304,$A17,체크리스트!$C$5:$C$304,"&lt;&gt;")=0,"체크리스트에 할 일 추가",IFERROR(INDEX(체크리스트!$C$5:$C$304,MATCH($A17&amp;"-1",체크리스트!$L$5:$L$304,0)),"모두 완료")))</f>
        <v/>
      </c>
      <c r="L17" s="14" t="str">
        <f>IF($C17="","",IFERROR(IF(INDEX(체크리스트!$F$5:$F$304,MATCH($A17&amp;"-1",체크리스트!$L$5:$L$304,0))="","",INDEX(체크리스트!$F$5:$F$304,MATCH($A17&amp;"-1",체크리스트!$L$5:$L$304,0))),""))</f>
        <v/>
      </c>
      <c r="M17" s="15" t="str">
        <f t="shared" ca="1" si="0"/>
        <v/>
      </c>
      <c r="N17" s="17" t="str">
        <f>IF($C17="","",IF($B17="","참여 안 함",IF(AND(COUNTIFS(체크리스트!$A$5:$A$304,$A17,체크리스트!$C$5:$C$304,"&lt;&gt;")&gt;0,COUNTIFS(체크리스트!$A$5:$A$304,$A17,체크리스트!$C$5:$C$304,"&lt;&gt;")=COUNTIFS(체크리스트!$A$5:$A$304,$A17,체크리스트!$C$5:$C$304,"&lt;&gt;",체크리스트!$G$5:$G$304,"완료")),"끝",IF(COUNTIFS(체크리스트!$A$5:$A$304,$A17,체크리스트!$J$5:$J$304,"기한 지남")&gt;0,"기한 지남",IF($F17="","개설 전","진행중")))))</f>
        <v/>
      </c>
    </row>
    <row r="18" spans="1:14" ht="22.05" customHeight="1" x14ac:dyDescent="0.4">
      <c r="A18" s="11">
        <v>14</v>
      </c>
      <c r="B18" s="18"/>
      <c r="C18" s="19"/>
      <c r="D18" s="20"/>
      <c r="E18" s="21"/>
      <c r="F18" s="21"/>
      <c r="G18" s="20"/>
      <c r="H18" s="22" t="str">
        <f>IF($C18="","",SUMIFS(체크리스트!$E$5:$E$304,체크리스트!$A$5:$A$304,$A18,체크리스트!$D$5:$D$304,"수령"))</f>
        <v/>
      </c>
      <c r="I18" s="22" t="str">
        <f>IF($C18="","",SUMIFS(체크리스트!$E$5:$E$304,체크리스트!$A$5:$A$304,$A18,체크리스트!$D$5:$D$304,"수령",체크리스트!$G$5:$G$304,"완료"))</f>
        <v/>
      </c>
      <c r="J18" s="23" t="str">
        <f>IF(OR($C18="",COUNTIFS(체크리스트!$A$5:$A$304,$A18,체크리스트!$C$5:$C$304,"&lt;&gt;")=0),"",COUNTIFS(체크리스트!$A$5:$A$304,$A18,체크리스트!$C$5:$C$304,"&lt;&gt;",체크리스트!$G$5:$G$304,"완료")/COUNTIFS(체크리스트!$A$5:$A$304,$A18,체크리스트!$C$5:$C$304,"&lt;&gt;"))</f>
        <v/>
      </c>
      <c r="K18" s="16" t="str">
        <f>IF($C18="","",IF(COUNTIFS(체크리스트!$A$5:$A$304,$A18,체크리스트!$C$5:$C$304,"&lt;&gt;")=0,"체크리스트에 할 일 추가",IFERROR(INDEX(체크리스트!$C$5:$C$304,MATCH($A18&amp;"-1",체크리스트!$L$5:$L$304,0)),"모두 완료")))</f>
        <v/>
      </c>
      <c r="L18" s="14" t="str">
        <f>IF($C18="","",IFERROR(IF(INDEX(체크리스트!$F$5:$F$304,MATCH($A18&amp;"-1",체크리스트!$L$5:$L$304,0))="","",INDEX(체크리스트!$F$5:$F$304,MATCH($A18&amp;"-1",체크리스트!$L$5:$L$304,0))),""))</f>
        <v/>
      </c>
      <c r="M18" s="15" t="str">
        <f t="shared" ca="1" si="0"/>
        <v/>
      </c>
      <c r="N18" s="17" t="str">
        <f>IF($C18="","",IF($B18="","참여 안 함",IF(AND(COUNTIFS(체크리스트!$A$5:$A$304,$A18,체크리스트!$C$5:$C$304,"&lt;&gt;")&gt;0,COUNTIFS(체크리스트!$A$5:$A$304,$A18,체크리스트!$C$5:$C$304,"&lt;&gt;")=COUNTIFS(체크리스트!$A$5:$A$304,$A18,체크리스트!$C$5:$C$304,"&lt;&gt;",체크리스트!$G$5:$G$304,"완료")),"끝",IF(COUNTIFS(체크리스트!$A$5:$A$304,$A18,체크리스트!$J$5:$J$304,"기한 지남")&gt;0,"기한 지남",IF($F18="","개설 전","진행중")))))</f>
        <v/>
      </c>
    </row>
    <row r="19" spans="1:14" ht="22.05" customHeight="1" x14ac:dyDescent="0.4">
      <c r="A19" s="11">
        <v>15</v>
      </c>
      <c r="B19" s="18"/>
      <c r="C19" s="19"/>
      <c r="D19" s="20"/>
      <c r="E19" s="21"/>
      <c r="F19" s="21"/>
      <c r="G19" s="20"/>
      <c r="H19" s="22" t="str">
        <f>IF($C19="","",SUMIFS(체크리스트!$E$5:$E$304,체크리스트!$A$5:$A$304,$A19,체크리스트!$D$5:$D$304,"수령"))</f>
        <v/>
      </c>
      <c r="I19" s="22" t="str">
        <f>IF($C19="","",SUMIFS(체크리스트!$E$5:$E$304,체크리스트!$A$5:$A$304,$A19,체크리스트!$D$5:$D$304,"수령",체크리스트!$G$5:$G$304,"완료"))</f>
        <v/>
      </c>
      <c r="J19" s="23" t="str">
        <f>IF(OR($C19="",COUNTIFS(체크리스트!$A$5:$A$304,$A19,체크리스트!$C$5:$C$304,"&lt;&gt;")=0),"",COUNTIFS(체크리스트!$A$5:$A$304,$A19,체크리스트!$C$5:$C$304,"&lt;&gt;",체크리스트!$G$5:$G$304,"완료")/COUNTIFS(체크리스트!$A$5:$A$304,$A19,체크리스트!$C$5:$C$304,"&lt;&gt;"))</f>
        <v/>
      </c>
      <c r="K19" s="16" t="str">
        <f>IF($C19="","",IF(COUNTIFS(체크리스트!$A$5:$A$304,$A19,체크리스트!$C$5:$C$304,"&lt;&gt;")=0,"체크리스트에 할 일 추가",IFERROR(INDEX(체크리스트!$C$5:$C$304,MATCH($A19&amp;"-1",체크리스트!$L$5:$L$304,0)),"모두 완료")))</f>
        <v/>
      </c>
      <c r="L19" s="14" t="str">
        <f>IF($C19="","",IFERROR(IF(INDEX(체크리스트!$F$5:$F$304,MATCH($A19&amp;"-1",체크리스트!$L$5:$L$304,0))="","",INDEX(체크리스트!$F$5:$F$304,MATCH($A19&amp;"-1",체크리스트!$L$5:$L$304,0))),""))</f>
        <v/>
      </c>
      <c r="M19" s="15" t="str">
        <f t="shared" ca="1" si="0"/>
        <v/>
      </c>
      <c r="N19" s="17" t="str">
        <f>IF($C19="","",IF($B19="","참여 안 함",IF(AND(COUNTIFS(체크리스트!$A$5:$A$304,$A19,체크리스트!$C$5:$C$304,"&lt;&gt;")&gt;0,COUNTIFS(체크리스트!$A$5:$A$304,$A19,체크리스트!$C$5:$C$304,"&lt;&gt;")=COUNTIFS(체크리스트!$A$5:$A$304,$A19,체크리스트!$C$5:$C$304,"&lt;&gt;",체크리스트!$G$5:$G$304,"완료")),"끝",IF(COUNTIFS(체크리스트!$A$5:$A$304,$A19,체크리스트!$J$5:$J$304,"기한 지남")&gt;0,"기한 지남",IF($F19="","개설 전","진행중")))))</f>
        <v/>
      </c>
    </row>
    <row r="20" spans="1:14" ht="22.05" customHeight="1" x14ac:dyDescent="0.4">
      <c r="A20" s="11">
        <v>16</v>
      </c>
      <c r="B20" s="18"/>
      <c r="C20" s="19"/>
      <c r="D20" s="20"/>
      <c r="E20" s="21"/>
      <c r="F20" s="21"/>
      <c r="G20" s="20"/>
      <c r="H20" s="22" t="str">
        <f>IF($C20="","",SUMIFS(체크리스트!$E$5:$E$304,체크리스트!$A$5:$A$304,$A20,체크리스트!$D$5:$D$304,"수령"))</f>
        <v/>
      </c>
      <c r="I20" s="22" t="str">
        <f>IF($C20="","",SUMIFS(체크리스트!$E$5:$E$304,체크리스트!$A$5:$A$304,$A20,체크리스트!$D$5:$D$304,"수령",체크리스트!$G$5:$G$304,"완료"))</f>
        <v/>
      </c>
      <c r="J20" s="23" t="str">
        <f>IF(OR($C20="",COUNTIFS(체크리스트!$A$5:$A$304,$A20,체크리스트!$C$5:$C$304,"&lt;&gt;")=0),"",COUNTIFS(체크리스트!$A$5:$A$304,$A20,체크리스트!$C$5:$C$304,"&lt;&gt;",체크리스트!$G$5:$G$304,"완료")/COUNTIFS(체크리스트!$A$5:$A$304,$A20,체크리스트!$C$5:$C$304,"&lt;&gt;"))</f>
        <v/>
      </c>
      <c r="K20" s="16" t="str">
        <f>IF($C20="","",IF(COUNTIFS(체크리스트!$A$5:$A$304,$A20,체크리스트!$C$5:$C$304,"&lt;&gt;")=0,"체크리스트에 할 일 추가",IFERROR(INDEX(체크리스트!$C$5:$C$304,MATCH($A20&amp;"-1",체크리스트!$L$5:$L$304,0)),"모두 완료")))</f>
        <v/>
      </c>
      <c r="L20" s="14" t="str">
        <f>IF($C20="","",IFERROR(IF(INDEX(체크리스트!$F$5:$F$304,MATCH($A20&amp;"-1",체크리스트!$L$5:$L$304,0))="","",INDEX(체크리스트!$F$5:$F$304,MATCH($A20&amp;"-1",체크리스트!$L$5:$L$304,0))),""))</f>
        <v/>
      </c>
      <c r="M20" s="15" t="str">
        <f t="shared" ca="1" si="0"/>
        <v/>
      </c>
      <c r="N20" s="17" t="str">
        <f>IF($C20="","",IF($B20="","참여 안 함",IF(AND(COUNTIFS(체크리스트!$A$5:$A$304,$A20,체크리스트!$C$5:$C$304,"&lt;&gt;")&gt;0,COUNTIFS(체크리스트!$A$5:$A$304,$A20,체크리스트!$C$5:$C$304,"&lt;&gt;")=COUNTIFS(체크리스트!$A$5:$A$304,$A20,체크리스트!$C$5:$C$304,"&lt;&gt;",체크리스트!$G$5:$G$304,"완료")),"끝",IF(COUNTIFS(체크리스트!$A$5:$A$304,$A20,체크리스트!$J$5:$J$304,"기한 지남")&gt;0,"기한 지남",IF($F20="","개설 전","진행중")))))</f>
        <v/>
      </c>
    </row>
    <row r="21" spans="1:14" ht="22.05" customHeight="1" x14ac:dyDescent="0.4">
      <c r="A21" s="11">
        <v>17</v>
      </c>
      <c r="B21" s="18"/>
      <c r="C21" s="19"/>
      <c r="D21" s="20"/>
      <c r="E21" s="21"/>
      <c r="F21" s="21"/>
      <c r="G21" s="20"/>
      <c r="H21" s="22" t="str">
        <f>IF($C21="","",SUMIFS(체크리스트!$E$5:$E$304,체크리스트!$A$5:$A$304,$A21,체크리스트!$D$5:$D$304,"수령"))</f>
        <v/>
      </c>
      <c r="I21" s="22" t="str">
        <f>IF($C21="","",SUMIFS(체크리스트!$E$5:$E$304,체크리스트!$A$5:$A$304,$A21,체크리스트!$D$5:$D$304,"수령",체크리스트!$G$5:$G$304,"완료"))</f>
        <v/>
      </c>
      <c r="J21" s="23" t="str">
        <f>IF(OR($C21="",COUNTIFS(체크리스트!$A$5:$A$304,$A21,체크리스트!$C$5:$C$304,"&lt;&gt;")=0),"",COUNTIFS(체크리스트!$A$5:$A$304,$A21,체크리스트!$C$5:$C$304,"&lt;&gt;",체크리스트!$G$5:$G$304,"완료")/COUNTIFS(체크리스트!$A$5:$A$304,$A21,체크리스트!$C$5:$C$304,"&lt;&gt;"))</f>
        <v/>
      </c>
      <c r="K21" s="16" t="str">
        <f>IF($C21="","",IF(COUNTIFS(체크리스트!$A$5:$A$304,$A21,체크리스트!$C$5:$C$304,"&lt;&gt;")=0,"체크리스트에 할 일 추가",IFERROR(INDEX(체크리스트!$C$5:$C$304,MATCH($A21&amp;"-1",체크리스트!$L$5:$L$304,0)),"모두 완료")))</f>
        <v/>
      </c>
      <c r="L21" s="14" t="str">
        <f>IF($C21="","",IFERROR(IF(INDEX(체크리스트!$F$5:$F$304,MATCH($A21&amp;"-1",체크리스트!$L$5:$L$304,0))="","",INDEX(체크리스트!$F$5:$F$304,MATCH($A21&amp;"-1",체크리스트!$L$5:$L$304,0))),""))</f>
        <v/>
      </c>
      <c r="M21" s="15" t="str">
        <f t="shared" ca="1" si="0"/>
        <v/>
      </c>
      <c r="N21" s="17" t="str">
        <f>IF($C21="","",IF($B21="","참여 안 함",IF(AND(COUNTIFS(체크리스트!$A$5:$A$304,$A21,체크리스트!$C$5:$C$304,"&lt;&gt;")&gt;0,COUNTIFS(체크리스트!$A$5:$A$304,$A21,체크리스트!$C$5:$C$304,"&lt;&gt;")=COUNTIFS(체크리스트!$A$5:$A$304,$A21,체크리스트!$C$5:$C$304,"&lt;&gt;",체크리스트!$G$5:$G$304,"완료")),"끝",IF(COUNTIFS(체크리스트!$A$5:$A$304,$A21,체크리스트!$J$5:$J$304,"기한 지남")&gt;0,"기한 지남",IF($F21="","개설 전","진행중")))))</f>
        <v/>
      </c>
    </row>
    <row r="22" spans="1:14" ht="22.05" customHeight="1" x14ac:dyDescent="0.4">
      <c r="A22" s="11">
        <v>18</v>
      </c>
      <c r="B22" s="18"/>
      <c r="C22" s="19"/>
      <c r="D22" s="20"/>
      <c r="E22" s="21"/>
      <c r="F22" s="21"/>
      <c r="G22" s="20"/>
      <c r="H22" s="22" t="str">
        <f>IF($C22="","",SUMIFS(체크리스트!$E$5:$E$304,체크리스트!$A$5:$A$304,$A22,체크리스트!$D$5:$D$304,"수령"))</f>
        <v/>
      </c>
      <c r="I22" s="22" t="str">
        <f>IF($C22="","",SUMIFS(체크리스트!$E$5:$E$304,체크리스트!$A$5:$A$304,$A22,체크리스트!$D$5:$D$304,"수령",체크리스트!$G$5:$G$304,"완료"))</f>
        <v/>
      </c>
      <c r="J22" s="23" t="str">
        <f>IF(OR($C22="",COUNTIFS(체크리스트!$A$5:$A$304,$A22,체크리스트!$C$5:$C$304,"&lt;&gt;")=0),"",COUNTIFS(체크리스트!$A$5:$A$304,$A22,체크리스트!$C$5:$C$304,"&lt;&gt;",체크리스트!$G$5:$G$304,"완료")/COUNTIFS(체크리스트!$A$5:$A$304,$A22,체크리스트!$C$5:$C$304,"&lt;&gt;"))</f>
        <v/>
      </c>
      <c r="K22" s="16" t="str">
        <f>IF($C22="","",IF(COUNTIFS(체크리스트!$A$5:$A$304,$A22,체크리스트!$C$5:$C$304,"&lt;&gt;")=0,"체크리스트에 할 일 추가",IFERROR(INDEX(체크리스트!$C$5:$C$304,MATCH($A22&amp;"-1",체크리스트!$L$5:$L$304,0)),"모두 완료")))</f>
        <v/>
      </c>
      <c r="L22" s="14" t="str">
        <f>IF($C22="","",IFERROR(IF(INDEX(체크리스트!$F$5:$F$304,MATCH($A22&amp;"-1",체크리스트!$L$5:$L$304,0))="","",INDEX(체크리스트!$F$5:$F$304,MATCH($A22&amp;"-1",체크리스트!$L$5:$L$304,0))),""))</f>
        <v/>
      </c>
      <c r="M22" s="15" t="str">
        <f t="shared" ca="1" si="0"/>
        <v/>
      </c>
      <c r="N22" s="17" t="str">
        <f>IF($C22="","",IF($B22="","참여 안 함",IF(AND(COUNTIFS(체크리스트!$A$5:$A$304,$A22,체크리스트!$C$5:$C$304,"&lt;&gt;")&gt;0,COUNTIFS(체크리스트!$A$5:$A$304,$A22,체크리스트!$C$5:$C$304,"&lt;&gt;")=COUNTIFS(체크리스트!$A$5:$A$304,$A22,체크리스트!$C$5:$C$304,"&lt;&gt;",체크리스트!$G$5:$G$304,"완료")),"끝",IF(COUNTIFS(체크리스트!$A$5:$A$304,$A22,체크리스트!$J$5:$J$304,"기한 지남")&gt;0,"기한 지남",IF($F22="","개설 전","진행중")))))</f>
        <v/>
      </c>
    </row>
    <row r="23" spans="1:14" ht="22.05" customHeight="1" x14ac:dyDescent="0.4">
      <c r="A23" s="11">
        <v>19</v>
      </c>
      <c r="B23" s="18"/>
      <c r="C23" s="19"/>
      <c r="D23" s="20"/>
      <c r="E23" s="21"/>
      <c r="F23" s="21"/>
      <c r="G23" s="20"/>
      <c r="H23" s="22" t="str">
        <f>IF($C23="","",SUMIFS(체크리스트!$E$5:$E$304,체크리스트!$A$5:$A$304,$A23,체크리스트!$D$5:$D$304,"수령"))</f>
        <v/>
      </c>
      <c r="I23" s="22" t="str">
        <f>IF($C23="","",SUMIFS(체크리스트!$E$5:$E$304,체크리스트!$A$5:$A$304,$A23,체크리스트!$D$5:$D$304,"수령",체크리스트!$G$5:$G$304,"완료"))</f>
        <v/>
      </c>
      <c r="J23" s="23" t="str">
        <f>IF(OR($C23="",COUNTIFS(체크리스트!$A$5:$A$304,$A23,체크리스트!$C$5:$C$304,"&lt;&gt;")=0),"",COUNTIFS(체크리스트!$A$5:$A$304,$A23,체크리스트!$C$5:$C$304,"&lt;&gt;",체크리스트!$G$5:$G$304,"완료")/COUNTIFS(체크리스트!$A$5:$A$304,$A23,체크리스트!$C$5:$C$304,"&lt;&gt;"))</f>
        <v/>
      </c>
      <c r="K23" s="16" t="str">
        <f>IF($C23="","",IF(COUNTIFS(체크리스트!$A$5:$A$304,$A23,체크리스트!$C$5:$C$304,"&lt;&gt;")=0,"체크리스트에 할 일 추가",IFERROR(INDEX(체크리스트!$C$5:$C$304,MATCH($A23&amp;"-1",체크리스트!$L$5:$L$304,0)),"모두 완료")))</f>
        <v/>
      </c>
      <c r="L23" s="14" t="str">
        <f>IF($C23="","",IFERROR(IF(INDEX(체크리스트!$F$5:$F$304,MATCH($A23&amp;"-1",체크리스트!$L$5:$L$304,0))="","",INDEX(체크리스트!$F$5:$F$304,MATCH($A23&amp;"-1",체크리스트!$L$5:$L$304,0))),""))</f>
        <v/>
      </c>
      <c r="M23" s="15" t="str">
        <f t="shared" ca="1" si="0"/>
        <v/>
      </c>
      <c r="N23" s="17" t="str">
        <f>IF($C23="","",IF($B23="","참여 안 함",IF(AND(COUNTIFS(체크리스트!$A$5:$A$304,$A23,체크리스트!$C$5:$C$304,"&lt;&gt;")&gt;0,COUNTIFS(체크리스트!$A$5:$A$304,$A23,체크리스트!$C$5:$C$304,"&lt;&gt;")=COUNTIFS(체크리스트!$A$5:$A$304,$A23,체크리스트!$C$5:$C$304,"&lt;&gt;",체크리스트!$G$5:$G$304,"완료")),"끝",IF(COUNTIFS(체크리스트!$A$5:$A$304,$A23,체크리스트!$J$5:$J$304,"기한 지남")&gt;0,"기한 지남",IF($F23="","개설 전","진행중")))))</f>
        <v/>
      </c>
    </row>
    <row r="24" spans="1:14" ht="22.05" customHeight="1" x14ac:dyDescent="0.4">
      <c r="A24" s="11">
        <v>20</v>
      </c>
      <c r="B24" s="18"/>
      <c r="C24" s="19"/>
      <c r="D24" s="20"/>
      <c r="E24" s="21"/>
      <c r="F24" s="21"/>
      <c r="G24" s="20"/>
      <c r="H24" s="22" t="str">
        <f>IF($C24="","",SUMIFS(체크리스트!$E$5:$E$304,체크리스트!$A$5:$A$304,$A24,체크리스트!$D$5:$D$304,"수령"))</f>
        <v/>
      </c>
      <c r="I24" s="22" t="str">
        <f>IF($C24="","",SUMIFS(체크리스트!$E$5:$E$304,체크리스트!$A$5:$A$304,$A24,체크리스트!$D$5:$D$304,"수령",체크리스트!$G$5:$G$304,"완료"))</f>
        <v/>
      </c>
      <c r="J24" s="23" t="str">
        <f>IF(OR($C24="",COUNTIFS(체크리스트!$A$5:$A$304,$A24,체크리스트!$C$5:$C$304,"&lt;&gt;")=0),"",COUNTIFS(체크리스트!$A$5:$A$304,$A24,체크리스트!$C$5:$C$304,"&lt;&gt;",체크리스트!$G$5:$G$304,"완료")/COUNTIFS(체크리스트!$A$5:$A$304,$A24,체크리스트!$C$5:$C$304,"&lt;&gt;"))</f>
        <v/>
      </c>
      <c r="K24" s="16" t="str">
        <f>IF($C24="","",IF(COUNTIFS(체크리스트!$A$5:$A$304,$A24,체크리스트!$C$5:$C$304,"&lt;&gt;")=0,"체크리스트에 할 일 추가",IFERROR(INDEX(체크리스트!$C$5:$C$304,MATCH($A24&amp;"-1",체크리스트!$L$5:$L$304,0)),"모두 완료")))</f>
        <v/>
      </c>
      <c r="L24" s="14" t="str">
        <f>IF($C24="","",IFERROR(IF(INDEX(체크리스트!$F$5:$F$304,MATCH($A24&amp;"-1",체크리스트!$L$5:$L$304,0))="","",INDEX(체크리스트!$F$5:$F$304,MATCH($A24&amp;"-1",체크리스트!$L$5:$L$304,0))),""))</f>
        <v/>
      </c>
      <c r="M24" s="15" t="str">
        <f t="shared" ca="1" si="0"/>
        <v/>
      </c>
      <c r="N24" s="17" t="str">
        <f>IF($C24="","",IF($B24="","참여 안 함",IF(AND(COUNTIFS(체크리스트!$A$5:$A$304,$A24,체크리스트!$C$5:$C$304,"&lt;&gt;")&gt;0,COUNTIFS(체크리스트!$A$5:$A$304,$A24,체크리스트!$C$5:$C$304,"&lt;&gt;")=COUNTIFS(체크리스트!$A$5:$A$304,$A24,체크리스트!$C$5:$C$304,"&lt;&gt;",체크리스트!$G$5:$G$304,"완료")),"끝",IF(COUNTIFS(체크리스트!$A$5:$A$304,$A24,체크리스트!$J$5:$J$304,"기한 지남")&gt;0,"기한 지남",IF($F24="","개설 전","진행중")))))</f>
        <v/>
      </c>
    </row>
    <row r="25" spans="1:14" ht="22.05" customHeight="1" x14ac:dyDescent="0.4">
      <c r="A25" s="11">
        <v>21</v>
      </c>
      <c r="B25" s="18"/>
      <c r="C25" s="19"/>
      <c r="D25" s="20"/>
      <c r="E25" s="21"/>
      <c r="F25" s="21"/>
      <c r="G25" s="20"/>
      <c r="H25" s="22" t="str">
        <f>IF($C25="","",SUMIFS(체크리스트!$E$5:$E$304,체크리스트!$A$5:$A$304,$A25,체크리스트!$D$5:$D$304,"수령"))</f>
        <v/>
      </c>
      <c r="I25" s="22" t="str">
        <f>IF($C25="","",SUMIFS(체크리스트!$E$5:$E$304,체크리스트!$A$5:$A$304,$A25,체크리스트!$D$5:$D$304,"수령",체크리스트!$G$5:$G$304,"완료"))</f>
        <v/>
      </c>
      <c r="J25" s="23" t="str">
        <f>IF(OR($C25="",COUNTIFS(체크리스트!$A$5:$A$304,$A25,체크리스트!$C$5:$C$304,"&lt;&gt;")=0),"",COUNTIFS(체크리스트!$A$5:$A$304,$A25,체크리스트!$C$5:$C$304,"&lt;&gt;",체크리스트!$G$5:$G$304,"완료")/COUNTIFS(체크리스트!$A$5:$A$304,$A25,체크리스트!$C$5:$C$304,"&lt;&gt;"))</f>
        <v/>
      </c>
      <c r="K25" s="16" t="str">
        <f>IF($C25="","",IF(COUNTIFS(체크리스트!$A$5:$A$304,$A25,체크리스트!$C$5:$C$304,"&lt;&gt;")=0,"체크리스트에 할 일 추가",IFERROR(INDEX(체크리스트!$C$5:$C$304,MATCH($A25&amp;"-1",체크리스트!$L$5:$L$304,0)),"모두 완료")))</f>
        <v/>
      </c>
      <c r="L25" s="14" t="str">
        <f>IF($C25="","",IFERROR(IF(INDEX(체크리스트!$F$5:$F$304,MATCH($A25&amp;"-1",체크리스트!$L$5:$L$304,0))="","",INDEX(체크리스트!$F$5:$F$304,MATCH($A25&amp;"-1",체크리스트!$L$5:$L$304,0))),""))</f>
        <v/>
      </c>
      <c r="M25" s="15" t="str">
        <f t="shared" ca="1" si="0"/>
        <v/>
      </c>
      <c r="N25" s="17" t="str">
        <f>IF($C25="","",IF($B25="","참여 안 함",IF(AND(COUNTIFS(체크리스트!$A$5:$A$304,$A25,체크리스트!$C$5:$C$304,"&lt;&gt;")&gt;0,COUNTIFS(체크리스트!$A$5:$A$304,$A25,체크리스트!$C$5:$C$304,"&lt;&gt;")=COUNTIFS(체크리스트!$A$5:$A$304,$A25,체크리스트!$C$5:$C$304,"&lt;&gt;",체크리스트!$G$5:$G$304,"완료")),"끝",IF(COUNTIFS(체크리스트!$A$5:$A$304,$A25,체크리스트!$J$5:$J$304,"기한 지남")&gt;0,"기한 지남",IF($F25="","개설 전","진행중")))))</f>
        <v/>
      </c>
    </row>
    <row r="26" spans="1:14" ht="22.05" customHeight="1" x14ac:dyDescent="0.4">
      <c r="A26" s="11">
        <v>22</v>
      </c>
      <c r="B26" s="18"/>
      <c r="C26" s="19"/>
      <c r="D26" s="20"/>
      <c r="E26" s="21"/>
      <c r="F26" s="21"/>
      <c r="G26" s="20"/>
      <c r="H26" s="22" t="str">
        <f>IF($C26="","",SUMIFS(체크리스트!$E$5:$E$304,체크리스트!$A$5:$A$304,$A26,체크리스트!$D$5:$D$304,"수령"))</f>
        <v/>
      </c>
      <c r="I26" s="22" t="str">
        <f>IF($C26="","",SUMIFS(체크리스트!$E$5:$E$304,체크리스트!$A$5:$A$304,$A26,체크리스트!$D$5:$D$304,"수령",체크리스트!$G$5:$G$304,"완료"))</f>
        <v/>
      </c>
      <c r="J26" s="23" t="str">
        <f>IF(OR($C26="",COUNTIFS(체크리스트!$A$5:$A$304,$A26,체크리스트!$C$5:$C$304,"&lt;&gt;")=0),"",COUNTIFS(체크리스트!$A$5:$A$304,$A26,체크리스트!$C$5:$C$304,"&lt;&gt;",체크리스트!$G$5:$G$304,"완료")/COUNTIFS(체크리스트!$A$5:$A$304,$A26,체크리스트!$C$5:$C$304,"&lt;&gt;"))</f>
        <v/>
      </c>
      <c r="K26" s="16" t="str">
        <f>IF($C26="","",IF(COUNTIFS(체크리스트!$A$5:$A$304,$A26,체크리스트!$C$5:$C$304,"&lt;&gt;")=0,"체크리스트에 할 일 추가",IFERROR(INDEX(체크리스트!$C$5:$C$304,MATCH($A26&amp;"-1",체크리스트!$L$5:$L$304,0)),"모두 완료")))</f>
        <v/>
      </c>
      <c r="L26" s="14" t="str">
        <f>IF($C26="","",IFERROR(IF(INDEX(체크리스트!$F$5:$F$304,MATCH($A26&amp;"-1",체크리스트!$L$5:$L$304,0))="","",INDEX(체크리스트!$F$5:$F$304,MATCH($A26&amp;"-1",체크리스트!$L$5:$L$304,0))),""))</f>
        <v/>
      </c>
      <c r="M26" s="15" t="str">
        <f t="shared" ca="1" si="0"/>
        <v/>
      </c>
      <c r="N26" s="17" t="str">
        <f>IF($C26="","",IF($B26="","참여 안 함",IF(AND(COUNTIFS(체크리스트!$A$5:$A$304,$A26,체크리스트!$C$5:$C$304,"&lt;&gt;")&gt;0,COUNTIFS(체크리스트!$A$5:$A$304,$A26,체크리스트!$C$5:$C$304,"&lt;&gt;")=COUNTIFS(체크리스트!$A$5:$A$304,$A26,체크리스트!$C$5:$C$304,"&lt;&gt;",체크리스트!$G$5:$G$304,"완료")),"끝",IF(COUNTIFS(체크리스트!$A$5:$A$304,$A26,체크리스트!$J$5:$J$304,"기한 지남")&gt;0,"기한 지남",IF($F26="","개설 전","진행중")))))</f>
        <v/>
      </c>
    </row>
    <row r="27" spans="1:14" ht="22.05" customHeight="1" x14ac:dyDescent="0.4">
      <c r="A27" s="11">
        <v>23</v>
      </c>
      <c r="B27" s="18"/>
      <c r="C27" s="19"/>
      <c r="D27" s="20"/>
      <c r="E27" s="21"/>
      <c r="F27" s="21"/>
      <c r="G27" s="20"/>
      <c r="H27" s="22" t="str">
        <f>IF($C27="","",SUMIFS(체크리스트!$E$5:$E$304,체크리스트!$A$5:$A$304,$A27,체크리스트!$D$5:$D$304,"수령"))</f>
        <v/>
      </c>
      <c r="I27" s="22" t="str">
        <f>IF($C27="","",SUMIFS(체크리스트!$E$5:$E$304,체크리스트!$A$5:$A$304,$A27,체크리스트!$D$5:$D$304,"수령",체크리스트!$G$5:$G$304,"완료"))</f>
        <v/>
      </c>
      <c r="J27" s="23" t="str">
        <f>IF(OR($C27="",COUNTIFS(체크리스트!$A$5:$A$304,$A27,체크리스트!$C$5:$C$304,"&lt;&gt;")=0),"",COUNTIFS(체크리스트!$A$5:$A$304,$A27,체크리스트!$C$5:$C$304,"&lt;&gt;",체크리스트!$G$5:$G$304,"완료")/COUNTIFS(체크리스트!$A$5:$A$304,$A27,체크리스트!$C$5:$C$304,"&lt;&gt;"))</f>
        <v/>
      </c>
      <c r="K27" s="16" t="str">
        <f>IF($C27="","",IF(COUNTIFS(체크리스트!$A$5:$A$304,$A27,체크리스트!$C$5:$C$304,"&lt;&gt;")=0,"체크리스트에 할 일 추가",IFERROR(INDEX(체크리스트!$C$5:$C$304,MATCH($A27&amp;"-1",체크리스트!$L$5:$L$304,0)),"모두 완료")))</f>
        <v/>
      </c>
      <c r="L27" s="14" t="str">
        <f>IF($C27="","",IFERROR(IF(INDEX(체크리스트!$F$5:$F$304,MATCH($A27&amp;"-1",체크리스트!$L$5:$L$304,0))="","",INDEX(체크리스트!$F$5:$F$304,MATCH($A27&amp;"-1",체크리스트!$L$5:$L$304,0))),""))</f>
        <v/>
      </c>
      <c r="M27" s="15" t="str">
        <f t="shared" ca="1" si="0"/>
        <v/>
      </c>
      <c r="N27" s="17" t="str">
        <f>IF($C27="","",IF($B27="","참여 안 함",IF(AND(COUNTIFS(체크리스트!$A$5:$A$304,$A27,체크리스트!$C$5:$C$304,"&lt;&gt;")&gt;0,COUNTIFS(체크리스트!$A$5:$A$304,$A27,체크리스트!$C$5:$C$304,"&lt;&gt;")=COUNTIFS(체크리스트!$A$5:$A$304,$A27,체크리스트!$C$5:$C$304,"&lt;&gt;",체크리스트!$G$5:$G$304,"완료")),"끝",IF(COUNTIFS(체크리스트!$A$5:$A$304,$A27,체크리스트!$J$5:$J$304,"기한 지남")&gt;0,"기한 지남",IF($F27="","개설 전","진행중")))))</f>
        <v/>
      </c>
    </row>
    <row r="28" spans="1:14" ht="22.05" customHeight="1" x14ac:dyDescent="0.4">
      <c r="A28" s="11">
        <v>24</v>
      </c>
      <c r="B28" s="18"/>
      <c r="C28" s="19"/>
      <c r="D28" s="20"/>
      <c r="E28" s="21"/>
      <c r="F28" s="21"/>
      <c r="G28" s="20"/>
      <c r="H28" s="22" t="str">
        <f>IF($C28="","",SUMIFS(체크리스트!$E$5:$E$304,체크리스트!$A$5:$A$304,$A28,체크리스트!$D$5:$D$304,"수령"))</f>
        <v/>
      </c>
      <c r="I28" s="22" t="str">
        <f>IF($C28="","",SUMIFS(체크리스트!$E$5:$E$304,체크리스트!$A$5:$A$304,$A28,체크리스트!$D$5:$D$304,"수령",체크리스트!$G$5:$G$304,"완료"))</f>
        <v/>
      </c>
      <c r="J28" s="23" t="str">
        <f>IF(OR($C28="",COUNTIFS(체크리스트!$A$5:$A$304,$A28,체크리스트!$C$5:$C$304,"&lt;&gt;")=0),"",COUNTIFS(체크리스트!$A$5:$A$304,$A28,체크리스트!$C$5:$C$304,"&lt;&gt;",체크리스트!$G$5:$G$304,"완료")/COUNTIFS(체크리스트!$A$5:$A$304,$A28,체크리스트!$C$5:$C$304,"&lt;&gt;"))</f>
        <v/>
      </c>
      <c r="K28" s="16" t="str">
        <f>IF($C28="","",IF(COUNTIFS(체크리스트!$A$5:$A$304,$A28,체크리스트!$C$5:$C$304,"&lt;&gt;")=0,"체크리스트에 할 일 추가",IFERROR(INDEX(체크리스트!$C$5:$C$304,MATCH($A28&amp;"-1",체크리스트!$L$5:$L$304,0)),"모두 완료")))</f>
        <v/>
      </c>
      <c r="L28" s="14" t="str">
        <f>IF($C28="","",IFERROR(IF(INDEX(체크리스트!$F$5:$F$304,MATCH($A28&amp;"-1",체크리스트!$L$5:$L$304,0))="","",INDEX(체크리스트!$F$5:$F$304,MATCH($A28&amp;"-1",체크리스트!$L$5:$L$304,0))),""))</f>
        <v/>
      </c>
      <c r="M28" s="15" t="str">
        <f t="shared" ca="1" si="0"/>
        <v/>
      </c>
      <c r="N28" s="17" t="str">
        <f>IF($C28="","",IF($B28="","참여 안 함",IF(AND(COUNTIFS(체크리스트!$A$5:$A$304,$A28,체크리스트!$C$5:$C$304,"&lt;&gt;")&gt;0,COUNTIFS(체크리스트!$A$5:$A$304,$A28,체크리스트!$C$5:$C$304,"&lt;&gt;")=COUNTIFS(체크리스트!$A$5:$A$304,$A28,체크리스트!$C$5:$C$304,"&lt;&gt;",체크리스트!$G$5:$G$304,"완료")),"끝",IF(COUNTIFS(체크리스트!$A$5:$A$304,$A28,체크리스트!$J$5:$J$304,"기한 지남")&gt;0,"기한 지남",IF($F28="","개설 전","진행중")))))</f>
        <v/>
      </c>
    </row>
    <row r="29" spans="1:14" ht="22.05" customHeight="1" x14ac:dyDescent="0.4">
      <c r="A29" s="11">
        <v>25</v>
      </c>
      <c r="B29" s="18"/>
      <c r="C29" s="19"/>
      <c r="D29" s="20"/>
      <c r="E29" s="21"/>
      <c r="F29" s="21"/>
      <c r="G29" s="20"/>
      <c r="H29" s="22" t="str">
        <f>IF($C29="","",SUMIFS(체크리스트!$E$5:$E$304,체크리스트!$A$5:$A$304,$A29,체크리스트!$D$5:$D$304,"수령"))</f>
        <v/>
      </c>
      <c r="I29" s="22" t="str">
        <f>IF($C29="","",SUMIFS(체크리스트!$E$5:$E$304,체크리스트!$A$5:$A$304,$A29,체크리스트!$D$5:$D$304,"수령",체크리스트!$G$5:$G$304,"완료"))</f>
        <v/>
      </c>
      <c r="J29" s="23" t="str">
        <f>IF(OR($C29="",COUNTIFS(체크리스트!$A$5:$A$304,$A29,체크리스트!$C$5:$C$304,"&lt;&gt;")=0),"",COUNTIFS(체크리스트!$A$5:$A$304,$A29,체크리스트!$C$5:$C$304,"&lt;&gt;",체크리스트!$G$5:$G$304,"완료")/COUNTIFS(체크리스트!$A$5:$A$304,$A29,체크리스트!$C$5:$C$304,"&lt;&gt;"))</f>
        <v/>
      </c>
      <c r="K29" s="16" t="str">
        <f>IF($C29="","",IF(COUNTIFS(체크리스트!$A$5:$A$304,$A29,체크리스트!$C$5:$C$304,"&lt;&gt;")=0,"체크리스트에 할 일 추가",IFERROR(INDEX(체크리스트!$C$5:$C$304,MATCH($A29&amp;"-1",체크리스트!$L$5:$L$304,0)),"모두 완료")))</f>
        <v/>
      </c>
      <c r="L29" s="14" t="str">
        <f>IF($C29="","",IFERROR(IF(INDEX(체크리스트!$F$5:$F$304,MATCH($A29&amp;"-1",체크리스트!$L$5:$L$304,0))="","",INDEX(체크리스트!$F$5:$F$304,MATCH($A29&amp;"-1",체크리스트!$L$5:$L$304,0))),""))</f>
        <v/>
      </c>
      <c r="M29" s="15" t="str">
        <f t="shared" ca="1" si="0"/>
        <v/>
      </c>
      <c r="N29" s="17" t="str">
        <f>IF($C29="","",IF($B29="","참여 안 함",IF(AND(COUNTIFS(체크리스트!$A$5:$A$304,$A29,체크리스트!$C$5:$C$304,"&lt;&gt;")&gt;0,COUNTIFS(체크리스트!$A$5:$A$304,$A29,체크리스트!$C$5:$C$304,"&lt;&gt;")=COUNTIFS(체크리스트!$A$5:$A$304,$A29,체크리스트!$C$5:$C$304,"&lt;&gt;",체크리스트!$G$5:$G$304,"완료")),"끝",IF(COUNTIFS(체크리스트!$A$5:$A$304,$A29,체크리스트!$J$5:$J$304,"기한 지남")&gt;0,"기한 지남",IF($F29="","개설 전","진행중")))))</f>
        <v/>
      </c>
    </row>
    <row r="30" spans="1:14" ht="22.05" customHeight="1" x14ac:dyDescent="0.4">
      <c r="A30" s="11">
        <v>26</v>
      </c>
      <c r="B30" s="18"/>
      <c r="C30" s="19"/>
      <c r="D30" s="20"/>
      <c r="E30" s="21"/>
      <c r="F30" s="21"/>
      <c r="G30" s="20"/>
      <c r="H30" s="22" t="str">
        <f>IF($C30="","",SUMIFS(체크리스트!$E$5:$E$304,체크리스트!$A$5:$A$304,$A30,체크리스트!$D$5:$D$304,"수령"))</f>
        <v/>
      </c>
      <c r="I30" s="22" t="str">
        <f>IF($C30="","",SUMIFS(체크리스트!$E$5:$E$304,체크리스트!$A$5:$A$304,$A30,체크리스트!$D$5:$D$304,"수령",체크리스트!$G$5:$G$304,"완료"))</f>
        <v/>
      </c>
      <c r="J30" s="23" t="str">
        <f>IF(OR($C30="",COUNTIFS(체크리스트!$A$5:$A$304,$A30,체크리스트!$C$5:$C$304,"&lt;&gt;")=0),"",COUNTIFS(체크리스트!$A$5:$A$304,$A30,체크리스트!$C$5:$C$304,"&lt;&gt;",체크리스트!$G$5:$G$304,"완료")/COUNTIFS(체크리스트!$A$5:$A$304,$A30,체크리스트!$C$5:$C$304,"&lt;&gt;"))</f>
        <v/>
      </c>
      <c r="K30" s="16" t="str">
        <f>IF($C30="","",IF(COUNTIFS(체크리스트!$A$5:$A$304,$A30,체크리스트!$C$5:$C$304,"&lt;&gt;")=0,"체크리스트에 할 일 추가",IFERROR(INDEX(체크리스트!$C$5:$C$304,MATCH($A30&amp;"-1",체크리스트!$L$5:$L$304,0)),"모두 완료")))</f>
        <v/>
      </c>
      <c r="L30" s="14" t="str">
        <f>IF($C30="","",IFERROR(IF(INDEX(체크리스트!$F$5:$F$304,MATCH($A30&amp;"-1",체크리스트!$L$5:$L$304,0))="","",INDEX(체크리스트!$F$5:$F$304,MATCH($A30&amp;"-1",체크리스트!$L$5:$L$304,0))),""))</f>
        <v/>
      </c>
      <c r="M30" s="15" t="str">
        <f t="shared" ca="1" si="0"/>
        <v/>
      </c>
      <c r="N30" s="17" t="str">
        <f>IF($C30="","",IF($B30="","참여 안 함",IF(AND(COUNTIFS(체크리스트!$A$5:$A$304,$A30,체크리스트!$C$5:$C$304,"&lt;&gt;")&gt;0,COUNTIFS(체크리스트!$A$5:$A$304,$A30,체크리스트!$C$5:$C$304,"&lt;&gt;")=COUNTIFS(체크리스트!$A$5:$A$304,$A30,체크리스트!$C$5:$C$304,"&lt;&gt;",체크리스트!$G$5:$G$304,"완료")),"끝",IF(COUNTIFS(체크리스트!$A$5:$A$304,$A30,체크리스트!$J$5:$J$304,"기한 지남")&gt;0,"기한 지남",IF($F30="","개설 전","진행중")))))</f>
        <v/>
      </c>
    </row>
    <row r="31" spans="1:14" ht="22.05" customHeight="1" x14ac:dyDescent="0.4">
      <c r="A31" s="11">
        <v>27</v>
      </c>
      <c r="B31" s="18"/>
      <c r="C31" s="19"/>
      <c r="D31" s="20"/>
      <c r="E31" s="21"/>
      <c r="F31" s="21"/>
      <c r="G31" s="20"/>
      <c r="H31" s="22" t="str">
        <f>IF($C31="","",SUMIFS(체크리스트!$E$5:$E$304,체크리스트!$A$5:$A$304,$A31,체크리스트!$D$5:$D$304,"수령"))</f>
        <v/>
      </c>
      <c r="I31" s="22" t="str">
        <f>IF($C31="","",SUMIFS(체크리스트!$E$5:$E$304,체크리스트!$A$5:$A$304,$A31,체크리스트!$D$5:$D$304,"수령",체크리스트!$G$5:$G$304,"완료"))</f>
        <v/>
      </c>
      <c r="J31" s="23" t="str">
        <f>IF(OR($C31="",COUNTIFS(체크리스트!$A$5:$A$304,$A31,체크리스트!$C$5:$C$304,"&lt;&gt;")=0),"",COUNTIFS(체크리스트!$A$5:$A$304,$A31,체크리스트!$C$5:$C$304,"&lt;&gt;",체크리스트!$G$5:$G$304,"완료")/COUNTIFS(체크리스트!$A$5:$A$304,$A31,체크리스트!$C$5:$C$304,"&lt;&gt;"))</f>
        <v/>
      </c>
      <c r="K31" s="16" t="str">
        <f>IF($C31="","",IF(COUNTIFS(체크리스트!$A$5:$A$304,$A31,체크리스트!$C$5:$C$304,"&lt;&gt;")=0,"체크리스트에 할 일 추가",IFERROR(INDEX(체크리스트!$C$5:$C$304,MATCH($A31&amp;"-1",체크리스트!$L$5:$L$304,0)),"모두 완료")))</f>
        <v/>
      </c>
      <c r="L31" s="14" t="str">
        <f>IF($C31="","",IFERROR(IF(INDEX(체크리스트!$F$5:$F$304,MATCH($A31&amp;"-1",체크리스트!$L$5:$L$304,0))="","",INDEX(체크리스트!$F$5:$F$304,MATCH($A31&amp;"-1",체크리스트!$L$5:$L$304,0))),""))</f>
        <v/>
      </c>
      <c r="M31" s="15" t="str">
        <f t="shared" ca="1" si="0"/>
        <v/>
      </c>
      <c r="N31" s="17" t="str">
        <f>IF($C31="","",IF($B31="","참여 안 함",IF(AND(COUNTIFS(체크리스트!$A$5:$A$304,$A31,체크리스트!$C$5:$C$304,"&lt;&gt;")&gt;0,COUNTIFS(체크리스트!$A$5:$A$304,$A31,체크리스트!$C$5:$C$304,"&lt;&gt;")=COUNTIFS(체크리스트!$A$5:$A$304,$A31,체크리스트!$C$5:$C$304,"&lt;&gt;",체크리스트!$G$5:$G$304,"완료")),"끝",IF(COUNTIFS(체크리스트!$A$5:$A$304,$A31,체크리스트!$J$5:$J$304,"기한 지남")&gt;0,"기한 지남",IF($F31="","개설 전","진행중")))))</f>
        <v/>
      </c>
    </row>
    <row r="32" spans="1:14" ht="22.05" customHeight="1" x14ac:dyDescent="0.4">
      <c r="A32" s="11">
        <v>28</v>
      </c>
      <c r="B32" s="18"/>
      <c r="C32" s="19"/>
      <c r="D32" s="20"/>
      <c r="E32" s="21"/>
      <c r="F32" s="21"/>
      <c r="G32" s="20"/>
      <c r="H32" s="22" t="str">
        <f>IF($C32="","",SUMIFS(체크리스트!$E$5:$E$304,체크리스트!$A$5:$A$304,$A32,체크리스트!$D$5:$D$304,"수령"))</f>
        <v/>
      </c>
      <c r="I32" s="22" t="str">
        <f>IF($C32="","",SUMIFS(체크리스트!$E$5:$E$304,체크리스트!$A$5:$A$304,$A32,체크리스트!$D$5:$D$304,"수령",체크리스트!$G$5:$G$304,"완료"))</f>
        <v/>
      </c>
      <c r="J32" s="23" t="str">
        <f>IF(OR($C32="",COUNTIFS(체크리스트!$A$5:$A$304,$A32,체크리스트!$C$5:$C$304,"&lt;&gt;")=0),"",COUNTIFS(체크리스트!$A$5:$A$304,$A32,체크리스트!$C$5:$C$304,"&lt;&gt;",체크리스트!$G$5:$G$304,"완료")/COUNTIFS(체크리스트!$A$5:$A$304,$A32,체크리스트!$C$5:$C$304,"&lt;&gt;"))</f>
        <v/>
      </c>
      <c r="K32" s="16" t="str">
        <f>IF($C32="","",IF(COUNTIFS(체크리스트!$A$5:$A$304,$A32,체크리스트!$C$5:$C$304,"&lt;&gt;")=0,"체크리스트에 할 일 추가",IFERROR(INDEX(체크리스트!$C$5:$C$304,MATCH($A32&amp;"-1",체크리스트!$L$5:$L$304,0)),"모두 완료")))</f>
        <v/>
      </c>
      <c r="L32" s="14" t="str">
        <f>IF($C32="","",IFERROR(IF(INDEX(체크리스트!$F$5:$F$304,MATCH($A32&amp;"-1",체크리스트!$L$5:$L$304,0))="","",INDEX(체크리스트!$F$5:$F$304,MATCH($A32&amp;"-1",체크리스트!$L$5:$L$304,0))),""))</f>
        <v/>
      </c>
      <c r="M32" s="15" t="str">
        <f t="shared" ca="1" si="0"/>
        <v/>
      </c>
      <c r="N32" s="17" t="str">
        <f>IF($C32="","",IF($B32="","참여 안 함",IF(AND(COUNTIFS(체크리스트!$A$5:$A$304,$A32,체크리스트!$C$5:$C$304,"&lt;&gt;")&gt;0,COUNTIFS(체크리스트!$A$5:$A$304,$A32,체크리스트!$C$5:$C$304,"&lt;&gt;")=COUNTIFS(체크리스트!$A$5:$A$304,$A32,체크리스트!$C$5:$C$304,"&lt;&gt;",체크리스트!$G$5:$G$304,"완료")),"끝",IF(COUNTIFS(체크리스트!$A$5:$A$304,$A32,체크리스트!$J$5:$J$304,"기한 지남")&gt;0,"기한 지남",IF($F32="","개설 전","진행중")))))</f>
        <v/>
      </c>
    </row>
    <row r="33" spans="1:14" ht="22.05" customHeight="1" x14ac:dyDescent="0.4">
      <c r="A33" s="11">
        <v>29</v>
      </c>
      <c r="B33" s="18"/>
      <c r="C33" s="19"/>
      <c r="D33" s="20"/>
      <c r="E33" s="21"/>
      <c r="F33" s="21"/>
      <c r="G33" s="20"/>
      <c r="H33" s="22" t="str">
        <f>IF($C33="","",SUMIFS(체크리스트!$E$5:$E$304,체크리스트!$A$5:$A$304,$A33,체크리스트!$D$5:$D$304,"수령"))</f>
        <v/>
      </c>
      <c r="I33" s="22" t="str">
        <f>IF($C33="","",SUMIFS(체크리스트!$E$5:$E$304,체크리스트!$A$5:$A$304,$A33,체크리스트!$D$5:$D$304,"수령",체크리스트!$G$5:$G$304,"완료"))</f>
        <v/>
      </c>
      <c r="J33" s="23" t="str">
        <f>IF(OR($C33="",COUNTIFS(체크리스트!$A$5:$A$304,$A33,체크리스트!$C$5:$C$304,"&lt;&gt;")=0),"",COUNTIFS(체크리스트!$A$5:$A$304,$A33,체크리스트!$C$5:$C$304,"&lt;&gt;",체크리스트!$G$5:$G$304,"완료")/COUNTIFS(체크리스트!$A$5:$A$304,$A33,체크리스트!$C$5:$C$304,"&lt;&gt;"))</f>
        <v/>
      </c>
      <c r="K33" s="16" t="str">
        <f>IF($C33="","",IF(COUNTIFS(체크리스트!$A$5:$A$304,$A33,체크리스트!$C$5:$C$304,"&lt;&gt;")=0,"체크리스트에 할 일 추가",IFERROR(INDEX(체크리스트!$C$5:$C$304,MATCH($A33&amp;"-1",체크리스트!$L$5:$L$304,0)),"모두 완료")))</f>
        <v/>
      </c>
      <c r="L33" s="14" t="str">
        <f>IF($C33="","",IFERROR(IF(INDEX(체크리스트!$F$5:$F$304,MATCH($A33&amp;"-1",체크리스트!$L$5:$L$304,0))="","",INDEX(체크리스트!$F$5:$F$304,MATCH($A33&amp;"-1",체크리스트!$L$5:$L$304,0))),""))</f>
        <v/>
      </c>
      <c r="M33" s="15" t="str">
        <f t="shared" ca="1" si="0"/>
        <v/>
      </c>
      <c r="N33" s="17" t="str">
        <f>IF($C33="","",IF($B33="","참여 안 함",IF(AND(COUNTIFS(체크리스트!$A$5:$A$304,$A33,체크리스트!$C$5:$C$304,"&lt;&gt;")&gt;0,COUNTIFS(체크리스트!$A$5:$A$304,$A33,체크리스트!$C$5:$C$304,"&lt;&gt;")=COUNTIFS(체크리스트!$A$5:$A$304,$A33,체크리스트!$C$5:$C$304,"&lt;&gt;",체크리스트!$G$5:$G$304,"완료")),"끝",IF(COUNTIFS(체크리스트!$A$5:$A$304,$A33,체크리스트!$J$5:$J$304,"기한 지남")&gt;0,"기한 지남",IF($F33="","개설 전","진행중")))))</f>
        <v/>
      </c>
    </row>
    <row r="34" spans="1:14" ht="22.05" customHeight="1" x14ac:dyDescent="0.4">
      <c r="A34" s="11">
        <v>30</v>
      </c>
      <c r="B34" s="18"/>
      <c r="C34" s="19"/>
      <c r="D34" s="20"/>
      <c r="E34" s="21"/>
      <c r="F34" s="21"/>
      <c r="G34" s="20"/>
      <c r="H34" s="22" t="str">
        <f>IF($C34="","",SUMIFS(체크리스트!$E$5:$E$304,체크리스트!$A$5:$A$304,$A34,체크리스트!$D$5:$D$304,"수령"))</f>
        <v/>
      </c>
      <c r="I34" s="22" t="str">
        <f>IF($C34="","",SUMIFS(체크리스트!$E$5:$E$304,체크리스트!$A$5:$A$304,$A34,체크리스트!$D$5:$D$304,"수령",체크리스트!$G$5:$G$304,"완료"))</f>
        <v/>
      </c>
      <c r="J34" s="23" t="str">
        <f>IF(OR($C34="",COUNTIFS(체크리스트!$A$5:$A$304,$A34,체크리스트!$C$5:$C$304,"&lt;&gt;")=0),"",COUNTIFS(체크리스트!$A$5:$A$304,$A34,체크리스트!$C$5:$C$304,"&lt;&gt;",체크리스트!$G$5:$G$304,"완료")/COUNTIFS(체크리스트!$A$5:$A$304,$A34,체크리스트!$C$5:$C$304,"&lt;&gt;"))</f>
        <v/>
      </c>
      <c r="K34" s="16" t="str">
        <f>IF($C34="","",IF(COUNTIFS(체크리스트!$A$5:$A$304,$A34,체크리스트!$C$5:$C$304,"&lt;&gt;")=0,"체크리스트에 할 일 추가",IFERROR(INDEX(체크리스트!$C$5:$C$304,MATCH($A34&amp;"-1",체크리스트!$L$5:$L$304,0)),"모두 완료")))</f>
        <v/>
      </c>
      <c r="L34" s="14" t="str">
        <f>IF($C34="","",IFERROR(IF(INDEX(체크리스트!$F$5:$F$304,MATCH($A34&amp;"-1",체크리스트!$L$5:$L$304,0))="","",INDEX(체크리스트!$F$5:$F$304,MATCH($A34&amp;"-1",체크리스트!$L$5:$L$304,0))),""))</f>
        <v/>
      </c>
      <c r="M34" s="15" t="str">
        <f t="shared" ca="1" si="0"/>
        <v/>
      </c>
      <c r="N34" s="17" t="str">
        <f>IF($C34="","",IF($B34="","참여 안 함",IF(AND(COUNTIFS(체크리스트!$A$5:$A$304,$A34,체크리스트!$C$5:$C$304,"&lt;&gt;")&gt;0,COUNTIFS(체크리스트!$A$5:$A$304,$A34,체크리스트!$C$5:$C$304,"&lt;&gt;")=COUNTIFS(체크리스트!$A$5:$A$304,$A34,체크리스트!$C$5:$C$304,"&lt;&gt;",체크리스트!$G$5:$G$304,"완료")),"끝",IF(COUNTIFS(체크리스트!$A$5:$A$304,$A34,체크리스트!$J$5:$J$304,"기한 지남")&gt;0,"기한 지남",IF($F34="","개설 전","진행중")))))</f>
        <v/>
      </c>
    </row>
    <row r="35" spans="1:14" x14ac:dyDescent="0.4">
      <c r="A35" s="36" t="s">
        <v>79</v>
      </c>
      <c r="B35" s="31"/>
      <c r="C35" s="31"/>
      <c r="D35" s="31"/>
      <c r="E35" s="31"/>
      <c r="F35" s="31"/>
      <c r="G35" s="32"/>
      <c r="H35" s="24">
        <f>SUMIFS(H5:H34,$B$5:$B$34,"?*")</f>
        <v>0</v>
      </c>
      <c r="I35" s="24">
        <f>SUMIFS(I5:I34,$B$5:$B$34,"?*")</f>
        <v>0</v>
      </c>
    </row>
  </sheetData>
  <mergeCells count="3">
    <mergeCell ref="A3:G3"/>
    <mergeCell ref="H3:N3"/>
    <mergeCell ref="A35:G35"/>
  </mergeCells>
  <phoneticPr fontId="9" type="noConversion"/>
  <conditionalFormatting sqref="A5:N34">
    <cfRule type="expression" dxfId="8" priority="4">
      <formula>$N5="참여 안 함"</formula>
    </cfRule>
  </conditionalFormatting>
  <conditionalFormatting sqref="N5:N34">
    <cfRule type="expression" dxfId="7" priority="1">
      <formula>$N5="기한 지남"</formula>
    </cfRule>
    <cfRule type="expression" dxfId="6" priority="2">
      <formula>$N5="끝"</formula>
    </cfRule>
    <cfRule type="expression" dxfId="5" priority="3">
      <formula>$N5="진행중"</formula>
    </cfRule>
  </conditionalFormatting>
  <dataValidations count="1">
    <dataValidation type="date" operator="greaterThan" allowBlank="1" showErrorMessage="1" errorTitle="날짜" error="날짜로 넣어 주세요. 예: 2026-11-07" sqref="E5:F34" xr:uid="{00000000-0002-0000-0200-000001000000}">
      <formula1>36526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누구" error="설정 시트의 사람 이름 중에서 고르세요." xr:uid="{00000000-0002-0000-0200-000000000000}">
          <x14:formula1>
            <xm:f>설정!$B$4:$B$5</xm:f>
          </x14:formula1>
          <xm:sqref>B5:B34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A4630"/>
    <pageSetUpPr fitToPage="1"/>
  </sheetPr>
  <dimension ref="A1:M30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7.399999999999999" x14ac:dyDescent="0.4"/>
  <cols>
    <col min="1" max="1" width="8" customWidth="1"/>
    <col min="2" max="2" width="14" customWidth="1"/>
    <col min="3" max="3" width="50" customWidth="1"/>
    <col min="4" max="4" width="9" customWidth="1"/>
    <col min="5" max="6" width="12" customWidth="1"/>
    <col min="7" max="7" width="8" customWidth="1"/>
    <col min="8" max="8" width="26" customWidth="1"/>
    <col min="9" max="9" width="9" customWidth="1"/>
    <col min="10" max="10" width="10" customWidth="1"/>
    <col min="11" max="11" width="5" hidden="1" customWidth="1"/>
    <col min="12" max="12" width="6" hidden="1" customWidth="1"/>
    <col min="13" max="13" width="8" hidden="1" customWidth="1"/>
  </cols>
  <sheetData>
    <row r="1" spans="1:13" ht="30" customHeight="1" x14ac:dyDescent="0.4">
      <c r="A1" s="1" t="s">
        <v>80</v>
      </c>
    </row>
    <row r="2" spans="1:13" ht="19.95" customHeight="1" x14ac:dyDescent="0.4">
      <c r="A2" s="2" t="s">
        <v>81</v>
      </c>
    </row>
    <row r="3" spans="1:13" x14ac:dyDescent="0.4">
      <c r="A3" s="34" t="s">
        <v>46</v>
      </c>
      <c r="B3" s="35"/>
      <c r="C3" s="35"/>
      <c r="D3" s="35"/>
      <c r="E3" s="35"/>
      <c r="F3" s="35"/>
      <c r="G3" s="35"/>
      <c r="H3" s="35"/>
      <c r="I3" s="34" t="s">
        <v>82</v>
      </c>
      <c r="J3" s="35"/>
    </row>
    <row r="4" spans="1:13" ht="34.049999999999997" customHeight="1" x14ac:dyDescent="0.4">
      <c r="A4" s="5" t="s">
        <v>83</v>
      </c>
      <c r="B4" s="5" t="s">
        <v>84</v>
      </c>
      <c r="C4" s="5" t="s">
        <v>42</v>
      </c>
      <c r="D4" s="5" t="s">
        <v>85</v>
      </c>
      <c r="E4" s="5" t="s">
        <v>86</v>
      </c>
      <c r="F4" s="5" t="s">
        <v>39</v>
      </c>
      <c r="G4" s="5" t="s">
        <v>87</v>
      </c>
      <c r="H4" s="5" t="s">
        <v>53</v>
      </c>
      <c r="I4" s="5" t="s">
        <v>59</v>
      </c>
      <c r="J4" s="5" t="s">
        <v>88</v>
      </c>
      <c r="K4" s="5" t="s">
        <v>36</v>
      </c>
      <c r="L4" s="5" t="s">
        <v>89</v>
      </c>
      <c r="M4" s="5" t="s">
        <v>90</v>
      </c>
    </row>
    <row r="5" spans="1:13" ht="22.05" customHeight="1" x14ac:dyDescent="0.4">
      <c r="A5" s="18">
        <v>1</v>
      </c>
      <c r="B5" s="16" t="str">
        <f>IF($A5="","",IFERROR(INDEX(증권사!$C$5:$C$34,MATCH($A5,증권사!$A$5:$A$34,0))&amp;"","증권사 No 확인"))</f>
        <v>삼성증권</v>
      </c>
      <c r="C5" s="20" t="s">
        <v>91</v>
      </c>
      <c r="D5" s="18" t="s">
        <v>92</v>
      </c>
      <c r="E5" s="25"/>
      <c r="F5" s="21">
        <v>46356</v>
      </c>
      <c r="G5" s="18"/>
      <c r="H5" s="20"/>
      <c r="I5" s="15" t="str">
        <f t="shared" ref="I5:I68" ca="1" si="0">IF(OR($A5="",$C5="",$G5="완료",$K5&lt;&gt;1,NOT(ISNUMBER($F5))),"",INT($F5)-TODAY())</f>
        <v/>
      </c>
      <c r="J5" s="17" t="str">
        <f t="shared" ref="J5:J68" ca="1" si="1">IF($I5="","",IF($I5&lt;0,"기한 지남",IF($I5&lt;=7,"7일 내","")))</f>
        <v/>
      </c>
      <c r="K5" s="26">
        <f>IF($A5="","",IF(IFERROR(INDEX(증권사!$B$5:$B$34,MATCH($A5,증권사!$A$5:$A$34,0))&amp;"","")="",0,1))</f>
        <v>0</v>
      </c>
      <c r="L5" s="26" t="str">
        <f>IF(AND($A5&lt;&gt;"",$C5&lt;&gt;"",$G5&lt;&gt;"완료"),$A5&amp;"-"&amp;COUNTIFS($A$5:$A5,$A5,$C$5:$C5,"&lt;&gt;",$G$5:$G5,"&lt;&gt;완료"),"")</f>
        <v>1-1</v>
      </c>
      <c r="M5" s="26" t="str">
        <f t="shared" ref="M5:M68" si="2">IF(AND($K5=1,$C5&lt;&gt;"",$G5&lt;&gt;"완료",ISNUMBER($F5)),INT($F5)+ROW()/100000,"")</f>
        <v/>
      </c>
    </row>
    <row r="6" spans="1:13" ht="22.05" customHeight="1" x14ac:dyDescent="0.4">
      <c r="A6" s="18">
        <v>1</v>
      </c>
      <c r="B6" s="16" t="str">
        <f>IF($A6="","",IFERROR(INDEX(증권사!$C$5:$C$34,MATCH($A6,증권사!$A$5:$A$34,0))&amp;"","증권사 No 확인"))</f>
        <v>삼성증권</v>
      </c>
      <c r="C6" s="20" t="s">
        <v>93</v>
      </c>
      <c r="D6" s="18" t="s">
        <v>94</v>
      </c>
      <c r="E6" s="25"/>
      <c r="F6" s="21"/>
      <c r="G6" s="18"/>
      <c r="H6" s="20"/>
      <c r="I6" s="15" t="str">
        <f t="shared" ca="1" si="0"/>
        <v/>
      </c>
      <c r="J6" s="17" t="str">
        <f t="shared" ca="1" si="1"/>
        <v/>
      </c>
      <c r="K6" s="26">
        <f>IF($A6="","",IF(IFERROR(INDEX(증권사!$B$5:$B$34,MATCH($A6,증권사!$A$5:$A$34,0))&amp;"","")="",0,1))</f>
        <v>0</v>
      </c>
      <c r="L6" s="26" t="str">
        <f>IF(AND($A6&lt;&gt;"",$C6&lt;&gt;"",$G6&lt;&gt;"완료"),$A6&amp;"-"&amp;COUNTIFS($A$5:$A6,$A6,$C$5:$C6,"&lt;&gt;",$G$5:$G6,"&lt;&gt;완료"),"")</f>
        <v>1-2</v>
      </c>
      <c r="M6" s="26" t="str">
        <f t="shared" si="2"/>
        <v/>
      </c>
    </row>
    <row r="7" spans="1:13" ht="22.05" customHeight="1" x14ac:dyDescent="0.4">
      <c r="A7" s="18">
        <v>1</v>
      </c>
      <c r="B7" s="16" t="str">
        <f>IF($A7="","",IFERROR(INDEX(증권사!$C$5:$C$34,MATCH($A7,증권사!$A$5:$A$34,0))&amp;"","증권사 No 확인"))</f>
        <v>삼성증권</v>
      </c>
      <c r="C7" s="20" t="s">
        <v>95</v>
      </c>
      <c r="D7" s="18" t="s">
        <v>96</v>
      </c>
      <c r="E7" s="25">
        <v>20000</v>
      </c>
      <c r="F7" s="21"/>
      <c r="G7" s="18"/>
      <c r="H7" s="20"/>
      <c r="I7" s="15" t="str">
        <f t="shared" ca="1" si="0"/>
        <v/>
      </c>
      <c r="J7" s="17" t="str">
        <f t="shared" ca="1" si="1"/>
        <v/>
      </c>
      <c r="K7" s="26">
        <f>IF($A7="","",IF(IFERROR(INDEX(증권사!$B$5:$B$34,MATCH($A7,증권사!$A$5:$A$34,0))&amp;"","")="",0,1))</f>
        <v>0</v>
      </c>
      <c r="L7" s="26" t="str">
        <f>IF(AND($A7&lt;&gt;"",$C7&lt;&gt;"",$G7&lt;&gt;"완료"),$A7&amp;"-"&amp;COUNTIFS($A$5:$A7,$A7,$C$5:$C7,"&lt;&gt;",$G$5:$G7,"&lt;&gt;완료"),"")</f>
        <v>1-3</v>
      </c>
      <c r="M7" s="26" t="str">
        <f t="shared" si="2"/>
        <v/>
      </c>
    </row>
    <row r="8" spans="1:13" ht="22.05" customHeight="1" x14ac:dyDescent="0.4">
      <c r="A8" s="18">
        <v>2</v>
      </c>
      <c r="B8" s="16" t="str">
        <f>IF($A8="","",IFERROR(INDEX(증권사!$C$5:$C$34,MATCH($A8,증권사!$A$5:$A$34,0))&amp;"","증권사 No 확인"))</f>
        <v>유안타증권</v>
      </c>
      <c r="C8" s="20" t="s">
        <v>97</v>
      </c>
      <c r="D8" s="18" t="s">
        <v>92</v>
      </c>
      <c r="E8" s="25"/>
      <c r="F8" s="21">
        <v>46356</v>
      </c>
      <c r="G8" s="18"/>
      <c r="H8" s="20"/>
      <c r="I8" s="15" t="str">
        <f t="shared" ca="1" si="0"/>
        <v/>
      </c>
      <c r="J8" s="17" t="str">
        <f t="shared" ca="1" si="1"/>
        <v/>
      </c>
      <c r="K8" s="26">
        <f>IF($A8="","",IF(IFERROR(INDEX(증권사!$B$5:$B$34,MATCH($A8,증권사!$A$5:$A$34,0))&amp;"","")="",0,1))</f>
        <v>0</v>
      </c>
      <c r="L8" s="26" t="str">
        <f>IF(AND($A8&lt;&gt;"",$C8&lt;&gt;"",$G8&lt;&gt;"완료"),$A8&amp;"-"&amp;COUNTIFS($A$5:$A8,$A8,$C$5:$C8,"&lt;&gt;",$G$5:$G8,"&lt;&gt;완료"),"")</f>
        <v>2-1</v>
      </c>
      <c r="M8" s="26" t="str">
        <f t="shared" si="2"/>
        <v/>
      </c>
    </row>
    <row r="9" spans="1:13" ht="22.05" customHeight="1" x14ac:dyDescent="0.4">
      <c r="A9" s="18">
        <v>2</v>
      </c>
      <c r="B9" s="16" t="str">
        <f>IF($A9="","",IFERROR(INDEX(증권사!$C$5:$C$34,MATCH($A9,증권사!$A$5:$A$34,0))&amp;"","증권사 No 확인"))</f>
        <v>유안타증권</v>
      </c>
      <c r="C9" s="20" t="s">
        <v>98</v>
      </c>
      <c r="D9" s="18" t="s">
        <v>99</v>
      </c>
      <c r="E9" s="25"/>
      <c r="F9" s="21">
        <v>46356</v>
      </c>
      <c r="G9" s="18"/>
      <c r="H9" s="20"/>
      <c r="I9" s="15" t="str">
        <f t="shared" ca="1" si="0"/>
        <v/>
      </c>
      <c r="J9" s="17" t="str">
        <f t="shared" ca="1" si="1"/>
        <v/>
      </c>
      <c r="K9" s="26">
        <f>IF($A9="","",IF(IFERROR(INDEX(증권사!$B$5:$B$34,MATCH($A9,증권사!$A$5:$A$34,0))&amp;"","")="",0,1))</f>
        <v>0</v>
      </c>
      <c r="L9" s="26" t="str">
        <f>IF(AND($A9&lt;&gt;"",$C9&lt;&gt;"",$G9&lt;&gt;"완료"),$A9&amp;"-"&amp;COUNTIFS($A$5:$A9,$A9,$C$5:$C9,"&lt;&gt;",$G$5:$G9,"&lt;&gt;완료"),"")</f>
        <v>2-2</v>
      </c>
      <c r="M9" s="26" t="str">
        <f t="shared" si="2"/>
        <v/>
      </c>
    </row>
    <row r="10" spans="1:13" ht="22.05" customHeight="1" x14ac:dyDescent="0.4">
      <c r="A10" s="18">
        <v>2</v>
      </c>
      <c r="B10" s="16" t="str">
        <f>IF($A10="","",IFERROR(INDEX(증권사!$C$5:$C$34,MATCH($A10,증권사!$A$5:$A$34,0))&amp;"","증권사 No 확인"))</f>
        <v>유안타증권</v>
      </c>
      <c r="C10" s="20" t="s">
        <v>100</v>
      </c>
      <c r="D10" s="18" t="s">
        <v>96</v>
      </c>
      <c r="E10" s="25"/>
      <c r="F10" s="21"/>
      <c r="G10" s="18"/>
      <c r="H10" s="20"/>
      <c r="I10" s="15" t="str">
        <f t="shared" ca="1" si="0"/>
        <v/>
      </c>
      <c r="J10" s="17" t="str">
        <f t="shared" ca="1" si="1"/>
        <v/>
      </c>
      <c r="K10" s="26">
        <f>IF($A10="","",IF(IFERROR(INDEX(증권사!$B$5:$B$34,MATCH($A10,증권사!$A$5:$A$34,0))&amp;"","")="",0,1))</f>
        <v>0</v>
      </c>
      <c r="L10" s="26" t="str">
        <f>IF(AND($A10&lt;&gt;"",$C10&lt;&gt;"",$G10&lt;&gt;"완료"),$A10&amp;"-"&amp;COUNTIFS($A$5:$A10,$A10,$C$5:$C10,"&lt;&gt;",$G$5:$G10,"&lt;&gt;완료"),"")</f>
        <v>2-3</v>
      </c>
      <c r="M10" s="26" t="str">
        <f t="shared" si="2"/>
        <v/>
      </c>
    </row>
    <row r="11" spans="1:13" ht="22.05" customHeight="1" x14ac:dyDescent="0.4">
      <c r="A11" s="18">
        <v>2</v>
      </c>
      <c r="B11" s="16" t="str">
        <f>IF($A11="","",IFERROR(INDEX(증권사!$C$5:$C$34,MATCH($A11,증권사!$A$5:$A$34,0))&amp;"","증권사 No 확인"))</f>
        <v>유안타증권</v>
      </c>
      <c r="C11" s="20" t="s">
        <v>101</v>
      </c>
      <c r="D11" s="18" t="s">
        <v>94</v>
      </c>
      <c r="E11" s="25"/>
      <c r="F11" s="21"/>
      <c r="G11" s="18"/>
      <c r="H11" s="20"/>
      <c r="I11" s="15" t="str">
        <f t="shared" ca="1" si="0"/>
        <v/>
      </c>
      <c r="J11" s="17" t="str">
        <f t="shared" ca="1" si="1"/>
        <v/>
      </c>
      <c r="K11" s="26">
        <f>IF($A11="","",IF(IFERROR(INDEX(증권사!$B$5:$B$34,MATCH($A11,증권사!$A$5:$A$34,0))&amp;"","")="",0,1))</f>
        <v>0</v>
      </c>
      <c r="L11" s="26" t="str">
        <f>IF(AND($A11&lt;&gt;"",$C11&lt;&gt;"",$G11&lt;&gt;"완료"),$A11&amp;"-"&amp;COUNTIFS($A$5:$A11,$A11,$C$5:$C11,"&lt;&gt;",$G$5:$G11,"&lt;&gt;완료"),"")</f>
        <v>2-4</v>
      </c>
      <c r="M11" s="26" t="str">
        <f t="shared" si="2"/>
        <v/>
      </c>
    </row>
    <row r="12" spans="1:13" ht="22.05" customHeight="1" x14ac:dyDescent="0.4">
      <c r="A12" s="18">
        <v>2</v>
      </c>
      <c r="B12" s="16" t="str">
        <f>IF($A12="","",IFERROR(INDEX(증권사!$C$5:$C$34,MATCH($A12,증권사!$A$5:$A$34,0))&amp;"","증권사 No 확인"))</f>
        <v>유안타증권</v>
      </c>
      <c r="C12" s="20" t="s">
        <v>102</v>
      </c>
      <c r="D12" s="18" t="s">
        <v>96</v>
      </c>
      <c r="E12" s="25">
        <v>10000</v>
      </c>
      <c r="F12" s="21"/>
      <c r="G12" s="18"/>
      <c r="H12" s="20"/>
      <c r="I12" s="15" t="str">
        <f t="shared" ca="1" si="0"/>
        <v/>
      </c>
      <c r="J12" s="17" t="str">
        <f t="shared" ca="1" si="1"/>
        <v/>
      </c>
      <c r="K12" s="26">
        <f>IF($A12="","",IF(IFERROR(INDEX(증권사!$B$5:$B$34,MATCH($A12,증권사!$A$5:$A$34,0))&amp;"","")="",0,1))</f>
        <v>0</v>
      </c>
      <c r="L12" s="26" t="str">
        <f>IF(AND($A12&lt;&gt;"",$C12&lt;&gt;"",$G12&lt;&gt;"완료"),$A12&amp;"-"&amp;COUNTIFS($A$5:$A12,$A12,$C$5:$C12,"&lt;&gt;",$G$5:$G12,"&lt;&gt;완료"),"")</f>
        <v>2-5</v>
      </c>
      <c r="M12" s="26" t="str">
        <f t="shared" si="2"/>
        <v/>
      </c>
    </row>
    <row r="13" spans="1:13" ht="22.05" customHeight="1" x14ac:dyDescent="0.4">
      <c r="A13" s="18">
        <v>3</v>
      </c>
      <c r="B13" s="16" t="str">
        <f>IF($A13="","",IFERROR(INDEX(증권사!$C$5:$C$34,MATCH($A13,증권사!$A$5:$A$34,0))&amp;"","증권사 No 확인"))</f>
        <v>키움증권</v>
      </c>
      <c r="C13" s="20" t="s">
        <v>103</v>
      </c>
      <c r="D13" s="18" t="s">
        <v>92</v>
      </c>
      <c r="E13" s="25"/>
      <c r="F13" s="21">
        <v>46387</v>
      </c>
      <c r="G13" s="18"/>
      <c r="H13" s="20"/>
      <c r="I13" s="15" t="str">
        <f t="shared" ca="1" si="0"/>
        <v/>
      </c>
      <c r="J13" s="17" t="str">
        <f t="shared" ca="1" si="1"/>
        <v/>
      </c>
      <c r="K13" s="26">
        <f>IF($A13="","",IF(IFERROR(INDEX(증권사!$B$5:$B$34,MATCH($A13,증권사!$A$5:$A$34,0))&amp;"","")="",0,1))</f>
        <v>0</v>
      </c>
      <c r="L13" s="26" t="str">
        <f>IF(AND($A13&lt;&gt;"",$C13&lt;&gt;"",$G13&lt;&gt;"완료"),$A13&amp;"-"&amp;COUNTIFS($A$5:$A13,$A13,$C$5:$C13,"&lt;&gt;",$G$5:$G13,"&lt;&gt;완료"),"")</f>
        <v>3-1</v>
      </c>
      <c r="M13" s="26" t="str">
        <f t="shared" si="2"/>
        <v/>
      </c>
    </row>
    <row r="14" spans="1:13" ht="22.05" customHeight="1" x14ac:dyDescent="0.4">
      <c r="A14" s="18">
        <v>3</v>
      </c>
      <c r="B14" s="16" t="str">
        <f>IF($A14="","",IFERROR(INDEX(증권사!$C$5:$C$34,MATCH($A14,증권사!$A$5:$A$34,0))&amp;"","증권사 No 확인"))</f>
        <v>키움증권</v>
      </c>
      <c r="C14" s="20" t="s">
        <v>104</v>
      </c>
      <c r="D14" s="18" t="s">
        <v>99</v>
      </c>
      <c r="E14" s="25"/>
      <c r="F14" s="21">
        <v>46387</v>
      </c>
      <c r="G14" s="18"/>
      <c r="H14" s="20"/>
      <c r="I14" s="15" t="str">
        <f t="shared" ca="1" si="0"/>
        <v/>
      </c>
      <c r="J14" s="17" t="str">
        <f t="shared" ca="1" si="1"/>
        <v/>
      </c>
      <c r="K14" s="26">
        <f>IF($A14="","",IF(IFERROR(INDEX(증권사!$B$5:$B$34,MATCH($A14,증권사!$A$5:$A$34,0))&amp;"","")="",0,1))</f>
        <v>0</v>
      </c>
      <c r="L14" s="26" t="str">
        <f>IF(AND($A14&lt;&gt;"",$C14&lt;&gt;"",$G14&lt;&gt;"완료"),$A14&amp;"-"&amp;COUNTIFS($A$5:$A14,$A14,$C$5:$C14,"&lt;&gt;",$G$5:$G14,"&lt;&gt;완료"),"")</f>
        <v>3-2</v>
      </c>
      <c r="M14" s="26" t="str">
        <f t="shared" si="2"/>
        <v/>
      </c>
    </row>
    <row r="15" spans="1:13" ht="22.05" customHeight="1" x14ac:dyDescent="0.4">
      <c r="A15" s="18">
        <v>3</v>
      </c>
      <c r="B15" s="16" t="str">
        <f>IF($A15="","",IFERROR(INDEX(증권사!$C$5:$C$34,MATCH($A15,증권사!$A$5:$A$34,0))&amp;"","증권사 No 확인"))</f>
        <v>키움증권</v>
      </c>
      <c r="C15" s="20" t="s">
        <v>105</v>
      </c>
      <c r="D15" s="18" t="s">
        <v>96</v>
      </c>
      <c r="E15" s="25">
        <v>30000</v>
      </c>
      <c r="F15" s="21"/>
      <c r="G15" s="18"/>
      <c r="H15" s="20"/>
      <c r="I15" s="15" t="str">
        <f t="shared" ca="1" si="0"/>
        <v/>
      </c>
      <c r="J15" s="17" t="str">
        <f t="shared" ca="1" si="1"/>
        <v/>
      </c>
      <c r="K15" s="26">
        <f>IF($A15="","",IF(IFERROR(INDEX(증권사!$B$5:$B$34,MATCH($A15,증권사!$A$5:$A$34,0))&amp;"","")="",0,1))</f>
        <v>0</v>
      </c>
      <c r="L15" s="26" t="str">
        <f>IF(AND($A15&lt;&gt;"",$C15&lt;&gt;"",$G15&lt;&gt;"완료"),$A15&amp;"-"&amp;COUNTIFS($A$5:$A15,$A15,$C$5:$C15,"&lt;&gt;",$G$5:$G15,"&lt;&gt;완료"),"")</f>
        <v>3-3</v>
      </c>
      <c r="M15" s="26" t="str">
        <f t="shared" si="2"/>
        <v/>
      </c>
    </row>
    <row r="16" spans="1:13" ht="22.05" customHeight="1" x14ac:dyDescent="0.4">
      <c r="A16" s="18">
        <v>3</v>
      </c>
      <c r="B16" s="16" t="str">
        <f>IF($A16="","",IFERROR(INDEX(증권사!$C$5:$C$34,MATCH($A16,증권사!$A$5:$A$34,0))&amp;"","증권사 No 확인"))</f>
        <v>키움증권</v>
      </c>
      <c r="C16" s="20" t="s">
        <v>106</v>
      </c>
      <c r="D16" s="18" t="s">
        <v>99</v>
      </c>
      <c r="E16" s="25"/>
      <c r="F16" s="21">
        <v>46387</v>
      </c>
      <c r="G16" s="18"/>
      <c r="H16" s="20"/>
      <c r="I16" s="15" t="str">
        <f t="shared" ca="1" si="0"/>
        <v/>
      </c>
      <c r="J16" s="17" t="str">
        <f t="shared" ca="1" si="1"/>
        <v/>
      </c>
      <c r="K16" s="26">
        <f>IF($A16="","",IF(IFERROR(INDEX(증권사!$B$5:$B$34,MATCH($A16,증권사!$A$5:$A$34,0))&amp;"","")="",0,1))</f>
        <v>0</v>
      </c>
      <c r="L16" s="26" t="str">
        <f>IF(AND($A16&lt;&gt;"",$C16&lt;&gt;"",$G16&lt;&gt;"완료"),$A16&amp;"-"&amp;COUNTIFS($A$5:$A16,$A16,$C$5:$C16,"&lt;&gt;",$G$5:$G16,"&lt;&gt;완료"),"")</f>
        <v>3-4</v>
      </c>
      <c r="M16" s="26" t="str">
        <f t="shared" si="2"/>
        <v/>
      </c>
    </row>
    <row r="17" spans="1:13" ht="22.05" customHeight="1" x14ac:dyDescent="0.4">
      <c r="A17" s="18">
        <v>3</v>
      </c>
      <c r="B17" s="16" t="str">
        <f>IF($A17="","",IFERROR(INDEX(증권사!$C$5:$C$34,MATCH($A17,증권사!$A$5:$A$34,0))&amp;"","증권사 No 확인"))</f>
        <v>키움증권</v>
      </c>
      <c r="C17" s="20" t="s">
        <v>107</v>
      </c>
      <c r="D17" s="18" t="s">
        <v>96</v>
      </c>
      <c r="E17" s="25">
        <v>30000</v>
      </c>
      <c r="F17" s="21"/>
      <c r="G17" s="18"/>
      <c r="H17" s="20"/>
      <c r="I17" s="15" t="str">
        <f t="shared" ca="1" si="0"/>
        <v/>
      </c>
      <c r="J17" s="17" t="str">
        <f t="shared" ca="1" si="1"/>
        <v/>
      </c>
      <c r="K17" s="26">
        <f>IF($A17="","",IF(IFERROR(INDEX(증권사!$B$5:$B$34,MATCH($A17,증권사!$A$5:$A$34,0))&amp;"","")="",0,1))</f>
        <v>0</v>
      </c>
      <c r="L17" s="26" t="str">
        <f>IF(AND($A17&lt;&gt;"",$C17&lt;&gt;"",$G17&lt;&gt;"완료"),$A17&amp;"-"&amp;COUNTIFS($A$5:$A17,$A17,$C$5:$C17,"&lt;&gt;",$G$5:$G17,"&lt;&gt;완료"),"")</f>
        <v>3-5</v>
      </c>
      <c r="M17" s="26" t="str">
        <f t="shared" si="2"/>
        <v/>
      </c>
    </row>
    <row r="18" spans="1:13" ht="22.05" customHeight="1" x14ac:dyDescent="0.4">
      <c r="A18" s="18">
        <v>3</v>
      </c>
      <c r="B18" s="16" t="str">
        <f>IF($A18="","",IFERROR(INDEX(증권사!$C$5:$C$34,MATCH($A18,증권사!$A$5:$A$34,0))&amp;"","증권사 No 확인"))</f>
        <v>키움증권</v>
      </c>
      <c r="C18" s="20" t="s">
        <v>108</v>
      </c>
      <c r="D18" s="18" t="s">
        <v>109</v>
      </c>
      <c r="E18" s="25"/>
      <c r="F18" s="21">
        <v>46387</v>
      </c>
      <c r="G18" s="18"/>
      <c r="H18" s="20"/>
      <c r="I18" s="15" t="str">
        <f t="shared" ca="1" si="0"/>
        <v/>
      </c>
      <c r="J18" s="17" t="str">
        <f t="shared" ca="1" si="1"/>
        <v/>
      </c>
      <c r="K18" s="26">
        <f>IF($A18="","",IF(IFERROR(INDEX(증권사!$B$5:$B$34,MATCH($A18,증권사!$A$5:$A$34,0))&amp;"","")="",0,1))</f>
        <v>0</v>
      </c>
      <c r="L18" s="26" t="str">
        <f>IF(AND($A18&lt;&gt;"",$C18&lt;&gt;"",$G18&lt;&gt;"완료"),$A18&amp;"-"&amp;COUNTIFS($A$5:$A18,$A18,$C$5:$C18,"&lt;&gt;",$G$5:$G18,"&lt;&gt;완료"),"")</f>
        <v>3-6</v>
      </c>
      <c r="M18" s="26" t="str">
        <f t="shared" si="2"/>
        <v/>
      </c>
    </row>
    <row r="19" spans="1:13" ht="22.05" customHeight="1" x14ac:dyDescent="0.4">
      <c r="A19" s="18">
        <v>3</v>
      </c>
      <c r="B19" s="16" t="str">
        <f>IF($A19="","",IFERROR(INDEX(증권사!$C$5:$C$34,MATCH($A19,증권사!$A$5:$A$34,0))&amp;"","증권사 No 확인"))</f>
        <v>키움증권</v>
      </c>
      <c r="C19" s="20" t="s">
        <v>110</v>
      </c>
      <c r="D19" s="18" t="s">
        <v>96</v>
      </c>
      <c r="E19" s="25">
        <v>10000</v>
      </c>
      <c r="F19" s="21"/>
      <c r="G19" s="18"/>
      <c r="H19" s="20"/>
      <c r="I19" s="15" t="str">
        <f t="shared" ca="1" si="0"/>
        <v/>
      </c>
      <c r="J19" s="17" t="str">
        <f t="shared" ca="1" si="1"/>
        <v/>
      </c>
      <c r="K19" s="26">
        <f>IF($A19="","",IF(IFERROR(INDEX(증권사!$B$5:$B$34,MATCH($A19,증권사!$A$5:$A$34,0))&amp;"","")="",0,1))</f>
        <v>0</v>
      </c>
      <c r="L19" s="26" t="str">
        <f>IF(AND($A19&lt;&gt;"",$C19&lt;&gt;"",$G19&lt;&gt;"완료"),$A19&amp;"-"&amp;COUNTIFS($A$5:$A19,$A19,$C$5:$C19,"&lt;&gt;",$G$5:$G19,"&lt;&gt;완료"),"")</f>
        <v>3-7</v>
      </c>
      <c r="M19" s="26" t="str">
        <f t="shared" si="2"/>
        <v/>
      </c>
    </row>
    <row r="20" spans="1:13" ht="22.05" customHeight="1" x14ac:dyDescent="0.4">
      <c r="A20" s="18">
        <v>4</v>
      </c>
      <c r="B20" s="16" t="str">
        <f>IF($A20="","",IFERROR(INDEX(증권사!$C$5:$C$34,MATCH($A20,증권사!$A$5:$A$34,0))&amp;"","증권사 No 확인"))</f>
        <v>한국투자증권</v>
      </c>
      <c r="C20" s="20" t="s">
        <v>111</v>
      </c>
      <c r="D20" s="18" t="s">
        <v>92</v>
      </c>
      <c r="E20" s="25"/>
      <c r="F20" s="21">
        <v>46387</v>
      </c>
      <c r="G20" s="18"/>
      <c r="H20" s="20"/>
      <c r="I20" s="15" t="str">
        <f t="shared" ca="1" si="0"/>
        <v/>
      </c>
      <c r="J20" s="17" t="str">
        <f t="shared" ca="1" si="1"/>
        <v/>
      </c>
      <c r="K20" s="26">
        <f>IF($A20="","",IF(IFERROR(INDEX(증권사!$B$5:$B$34,MATCH($A20,증권사!$A$5:$A$34,0))&amp;"","")="",0,1))</f>
        <v>0</v>
      </c>
      <c r="L20" s="26" t="str">
        <f>IF(AND($A20&lt;&gt;"",$C20&lt;&gt;"",$G20&lt;&gt;"완료"),$A20&amp;"-"&amp;COUNTIFS($A$5:$A20,$A20,$C$5:$C20,"&lt;&gt;",$G$5:$G20,"&lt;&gt;완료"),"")</f>
        <v>4-1</v>
      </c>
      <c r="M20" s="26" t="str">
        <f t="shared" si="2"/>
        <v/>
      </c>
    </row>
    <row r="21" spans="1:13" ht="22.05" customHeight="1" x14ac:dyDescent="0.4">
      <c r="A21" s="18">
        <v>4</v>
      </c>
      <c r="B21" s="16" t="str">
        <f>IF($A21="","",IFERROR(INDEX(증권사!$C$5:$C$34,MATCH($A21,증권사!$A$5:$A$34,0))&amp;"","증권사 No 확인"))</f>
        <v>한국투자증권</v>
      </c>
      <c r="C21" s="20" t="s">
        <v>112</v>
      </c>
      <c r="D21" s="18" t="s">
        <v>99</v>
      </c>
      <c r="E21" s="25"/>
      <c r="F21" s="21">
        <v>46387</v>
      </c>
      <c r="G21" s="18"/>
      <c r="H21" s="20"/>
      <c r="I21" s="15" t="str">
        <f t="shared" ca="1" si="0"/>
        <v/>
      </c>
      <c r="J21" s="17" t="str">
        <f t="shared" ca="1" si="1"/>
        <v/>
      </c>
      <c r="K21" s="26">
        <f>IF($A21="","",IF(IFERROR(INDEX(증권사!$B$5:$B$34,MATCH($A21,증권사!$A$5:$A$34,0))&amp;"","")="",0,1))</f>
        <v>0</v>
      </c>
      <c r="L21" s="26" t="str">
        <f>IF(AND($A21&lt;&gt;"",$C21&lt;&gt;"",$G21&lt;&gt;"완료"),$A21&amp;"-"&amp;COUNTIFS($A$5:$A21,$A21,$C$5:$C21,"&lt;&gt;",$G$5:$G21,"&lt;&gt;완료"),"")</f>
        <v>4-2</v>
      </c>
      <c r="M21" s="26" t="str">
        <f t="shared" si="2"/>
        <v/>
      </c>
    </row>
    <row r="22" spans="1:13" ht="22.05" customHeight="1" x14ac:dyDescent="0.4">
      <c r="A22" s="18">
        <v>4</v>
      </c>
      <c r="B22" s="16" t="str">
        <f>IF($A22="","",IFERROR(INDEX(증권사!$C$5:$C$34,MATCH($A22,증권사!$A$5:$A$34,0))&amp;"","증권사 No 확인"))</f>
        <v>한국투자증권</v>
      </c>
      <c r="C22" s="20" t="s">
        <v>113</v>
      </c>
      <c r="D22" s="18" t="s">
        <v>109</v>
      </c>
      <c r="E22" s="25"/>
      <c r="F22" s="21">
        <v>46387</v>
      </c>
      <c r="G22" s="18"/>
      <c r="H22" s="20"/>
      <c r="I22" s="15" t="str">
        <f t="shared" ca="1" si="0"/>
        <v/>
      </c>
      <c r="J22" s="17" t="str">
        <f t="shared" ca="1" si="1"/>
        <v/>
      </c>
      <c r="K22" s="26">
        <f>IF($A22="","",IF(IFERROR(INDEX(증권사!$B$5:$B$34,MATCH($A22,증권사!$A$5:$A$34,0))&amp;"","")="",0,1))</f>
        <v>0</v>
      </c>
      <c r="L22" s="26" t="str">
        <f>IF(AND($A22&lt;&gt;"",$C22&lt;&gt;"",$G22&lt;&gt;"완료"),$A22&amp;"-"&amp;COUNTIFS($A$5:$A22,$A22,$C$5:$C22,"&lt;&gt;",$G$5:$G22,"&lt;&gt;완료"),"")</f>
        <v>4-3</v>
      </c>
      <c r="M22" s="26" t="str">
        <f t="shared" si="2"/>
        <v/>
      </c>
    </row>
    <row r="23" spans="1:13" ht="22.05" customHeight="1" x14ac:dyDescent="0.4">
      <c r="A23" s="18">
        <v>4</v>
      </c>
      <c r="B23" s="16" t="str">
        <f>IF($A23="","",IFERROR(INDEX(증권사!$C$5:$C$34,MATCH($A23,증권사!$A$5:$A$34,0))&amp;"","증권사 No 확인"))</f>
        <v>한국투자증권</v>
      </c>
      <c r="C23" s="20" t="s">
        <v>114</v>
      </c>
      <c r="D23" s="18" t="s">
        <v>96</v>
      </c>
      <c r="E23" s="25"/>
      <c r="F23" s="21"/>
      <c r="G23" s="18"/>
      <c r="H23" s="20"/>
      <c r="I23" s="15" t="str">
        <f t="shared" ca="1" si="0"/>
        <v/>
      </c>
      <c r="J23" s="17" t="str">
        <f t="shared" ca="1" si="1"/>
        <v/>
      </c>
      <c r="K23" s="26">
        <f>IF($A23="","",IF(IFERROR(INDEX(증권사!$B$5:$B$34,MATCH($A23,증권사!$A$5:$A$34,0))&amp;"","")="",0,1))</f>
        <v>0</v>
      </c>
      <c r="L23" s="26" t="str">
        <f>IF(AND($A23&lt;&gt;"",$C23&lt;&gt;"",$G23&lt;&gt;"완료"),$A23&amp;"-"&amp;COUNTIFS($A$5:$A23,$A23,$C$5:$C23,"&lt;&gt;",$G$5:$G23,"&lt;&gt;완료"),"")</f>
        <v>4-4</v>
      </c>
      <c r="M23" s="26" t="str">
        <f t="shared" si="2"/>
        <v/>
      </c>
    </row>
    <row r="24" spans="1:13" ht="22.05" customHeight="1" x14ac:dyDescent="0.4">
      <c r="A24" s="18">
        <v>4</v>
      </c>
      <c r="B24" s="16" t="str">
        <f>IF($A24="","",IFERROR(INDEX(증권사!$C$5:$C$34,MATCH($A24,증권사!$A$5:$A$34,0))&amp;"","증권사 No 확인"))</f>
        <v>한국투자증권</v>
      </c>
      <c r="C24" s="20" t="s">
        <v>115</v>
      </c>
      <c r="D24" s="18" t="s">
        <v>94</v>
      </c>
      <c r="E24" s="25"/>
      <c r="F24" s="21"/>
      <c r="G24" s="18"/>
      <c r="H24" s="20"/>
      <c r="I24" s="15" t="str">
        <f t="shared" ca="1" si="0"/>
        <v/>
      </c>
      <c r="J24" s="17" t="str">
        <f t="shared" ca="1" si="1"/>
        <v/>
      </c>
      <c r="K24" s="26">
        <f>IF($A24="","",IF(IFERROR(INDEX(증권사!$B$5:$B$34,MATCH($A24,증권사!$A$5:$A$34,0))&amp;"","")="",0,1))</f>
        <v>0</v>
      </c>
      <c r="L24" s="26" t="str">
        <f>IF(AND($A24&lt;&gt;"",$C24&lt;&gt;"",$G24&lt;&gt;"완료"),$A24&amp;"-"&amp;COUNTIFS($A$5:$A24,$A24,$C$5:$C24,"&lt;&gt;",$G$5:$G24,"&lt;&gt;완료"),"")</f>
        <v>4-5</v>
      </c>
      <c r="M24" s="26" t="str">
        <f t="shared" si="2"/>
        <v/>
      </c>
    </row>
    <row r="25" spans="1:13" ht="22.05" customHeight="1" x14ac:dyDescent="0.4">
      <c r="A25" s="18">
        <v>4</v>
      </c>
      <c r="B25" s="16" t="str">
        <f>IF($A25="","",IFERROR(INDEX(증권사!$C$5:$C$34,MATCH($A25,증권사!$A$5:$A$34,0))&amp;"","증권사 No 확인"))</f>
        <v>한국투자증권</v>
      </c>
      <c r="C25" s="20" t="s">
        <v>95</v>
      </c>
      <c r="D25" s="18" t="s">
        <v>96</v>
      </c>
      <c r="E25" s="25">
        <v>20000</v>
      </c>
      <c r="F25" s="21"/>
      <c r="G25" s="18"/>
      <c r="H25" s="20"/>
      <c r="I25" s="15" t="str">
        <f t="shared" ca="1" si="0"/>
        <v/>
      </c>
      <c r="J25" s="17" t="str">
        <f t="shared" ca="1" si="1"/>
        <v/>
      </c>
      <c r="K25" s="26">
        <f>IF($A25="","",IF(IFERROR(INDEX(증권사!$B$5:$B$34,MATCH($A25,증권사!$A$5:$A$34,0))&amp;"","")="",0,1))</f>
        <v>0</v>
      </c>
      <c r="L25" s="26" t="str">
        <f>IF(AND($A25&lt;&gt;"",$C25&lt;&gt;"",$G25&lt;&gt;"완료"),$A25&amp;"-"&amp;COUNTIFS($A$5:$A25,$A25,$C$5:$C25,"&lt;&gt;",$G$5:$G25,"&lt;&gt;완료"),"")</f>
        <v>4-6</v>
      </c>
      <c r="M25" s="26" t="str">
        <f t="shared" si="2"/>
        <v/>
      </c>
    </row>
    <row r="26" spans="1:13" ht="22.05" customHeight="1" x14ac:dyDescent="0.4">
      <c r="A26" s="18">
        <v>4</v>
      </c>
      <c r="B26" s="16" t="str">
        <f>IF($A26="","",IFERROR(INDEX(증권사!$C$5:$C$34,MATCH($A26,증권사!$A$5:$A$34,0))&amp;"","증권사 No 확인"))</f>
        <v>한국투자증권</v>
      </c>
      <c r="C26" s="20" t="s">
        <v>116</v>
      </c>
      <c r="D26" s="18" t="s">
        <v>94</v>
      </c>
      <c r="E26" s="25"/>
      <c r="F26" s="21"/>
      <c r="G26" s="18"/>
      <c r="H26" s="20"/>
      <c r="I26" s="15" t="str">
        <f t="shared" ca="1" si="0"/>
        <v/>
      </c>
      <c r="J26" s="17" t="str">
        <f t="shared" ca="1" si="1"/>
        <v/>
      </c>
      <c r="K26" s="26">
        <f>IF($A26="","",IF(IFERROR(INDEX(증권사!$B$5:$B$34,MATCH($A26,증권사!$A$5:$A$34,0))&amp;"","")="",0,1))</f>
        <v>0</v>
      </c>
      <c r="L26" s="26" t="str">
        <f>IF(AND($A26&lt;&gt;"",$C26&lt;&gt;"",$G26&lt;&gt;"완료"),$A26&amp;"-"&amp;COUNTIFS($A$5:$A26,$A26,$C$5:$C26,"&lt;&gt;",$G$5:$G26,"&lt;&gt;완료"),"")</f>
        <v>4-7</v>
      </c>
      <c r="M26" s="26" t="str">
        <f t="shared" si="2"/>
        <v/>
      </c>
    </row>
    <row r="27" spans="1:13" ht="22.05" customHeight="1" x14ac:dyDescent="0.4">
      <c r="A27" s="18">
        <v>4</v>
      </c>
      <c r="B27" s="16" t="str">
        <f>IF($A27="","",IFERROR(INDEX(증권사!$C$5:$C$34,MATCH($A27,증권사!$A$5:$A$34,0))&amp;"","증권사 No 확인"))</f>
        <v>한국투자증권</v>
      </c>
      <c r="C27" s="20" t="s">
        <v>117</v>
      </c>
      <c r="D27" s="18" t="s">
        <v>96</v>
      </c>
      <c r="E27" s="25">
        <v>20000</v>
      </c>
      <c r="F27" s="21"/>
      <c r="G27" s="18"/>
      <c r="H27" s="20"/>
      <c r="I27" s="15" t="str">
        <f t="shared" ca="1" si="0"/>
        <v/>
      </c>
      <c r="J27" s="17" t="str">
        <f t="shared" ca="1" si="1"/>
        <v/>
      </c>
      <c r="K27" s="26">
        <f>IF($A27="","",IF(IFERROR(INDEX(증권사!$B$5:$B$34,MATCH($A27,증권사!$A$5:$A$34,0))&amp;"","")="",0,1))</f>
        <v>0</v>
      </c>
      <c r="L27" s="26" t="str">
        <f>IF(AND($A27&lt;&gt;"",$C27&lt;&gt;"",$G27&lt;&gt;"완료"),$A27&amp;"-"&amp;COUNTIFS($A$5:$A27,$A27,$C$5:$C27,"&lt;&gt;",$G$5:$G27,"&lt;&gt;완료"),"")</f>
        <v>4-8</v>
      </c>
      <c r="M27" s="26" t="str">
        <f t="shared" si="2"/>
        <v/>
      </c>
    </row>
    <row r="28" spans="1:13" ht="22.05" customHeight="1" x14ac:dyDescent="0.4">
      <c r="A28" s="18">
        <v>4</v>
      </c>
      <c r="B28" s="16" t="str">
        <f>IF($A28="","",IFERROR(INDEX(증권사!$C$5:$C$34,MATCH($A28,증권사!$A$5:$A$34,0))&amp;"","증권사 No 확인"))</f>
        <v>한국투자증권</v>
      </c>
      <c r="C28" s="20" t="s">
        <v>118</v>
      </c>
      <c r="D28" s="18" t="s">
        <v>119</v>
      </c>
      <c r="E28" s="25"/>
      <c r="F28" s="21"/>
      <c r="G28" s="18"/>
      <c r="H28" s="20"/>
      <c r="I28" s="15" t="str">
        <f t="shared" ca="1" si="0"/>
        <v/>
      </c>
      <c r="J28" s="17" t="str">
        <f t="shared" ca="1" si="1"/>
        <v/>
      </c>
      <c r="K28" s="26">
        <f>IF($A28="","",IF(IFERROR(INDEX(증권사!$B$5:$B$34,MATCH($A28,증권사!$A$5:$A$34,0))&amp;"","")="",0,1))</f>
        <v>0</v>
      </c>
      <c r="L28" s="26" t="str">
        <f>IF(AND($A28&lt;&gt;"",$C28&lt;&gt;"",$G28&lt;&gt;"완료"),$A28&amp;"-"&amp;COUNTIFS($A$5:$A28,$A28,$C$5:$C28,"&lt;&gt;",$G$5:$G28,"&lt;&gt;완료"),"")</f>
        <v>4-9</v>
      </c>
      <c r="M28" s="26" t="str">
        <f t="shared" si="2"/>
        <v/>
      </c>
    </row>
    <row r="29" spans="1:13" ht="22.05" customHeight="1" x14ac:dyDescent="0.4">
      <c r="A29" s="18">
        <v>4</v>
      </c>
      <c r="B29" s="16" t="str">
        <f>IF($A29="","",IFERROR(INDEX(증권사!$C$5:$C$34,MATCH($A29,증권사!$A$5:$A$34,0))&amp;"","증권사 No 확인"))</f>
        <v>한국투자증권</v>
      </c>
      <c r="C29" s="20" t="s">
        <v>120</v>
      </c>
      <c r="D29" s="18" t="s">
        <v>96</v>
      </c>
      <c r="E29" s="25">
        <v>60000</v>
      </c>
      <c r="F29" s="21"/>
      <c r="G29" s="18"/>
      <c r="H29" s="20"/>
      <c r="I29" s="15" t="str">
        <f t="shared" ca="1" si="0"/>
        <v/>
      </c>
      <c r="J29" s="17" t="str">
        <f t="shared" ca="1" si="1"/>
        <v/>
      </c>
      <c r="K29" s="26">
        <f>IF($A29="","",IF(IFERROR(INDEX(증권사!$B$5:$B$34,MATCH($A29,증권사!$A$5:$A$34,0))&amp;"","")="",0,1))</f>
        <v>0</v>
      </c>
      <c r="L29" s="26" t="str">
        <f>IF(AND($A29&lt;&gt;"",$C29&lt;&gt;"",$G29&lt;&gt;"완료"),$A29&amp;"-"&amp;COUNTIFS($A$5:$A29,$A29,$C$5:$C29,"&lt;&gt;",$G$5:$G29,"&lt;&gt;완료"),"")</f>
        <v>4-10</v>
      </c>
      <c r="M29" s="26" t="str">
        <f t="shared" si="2"/>
        <v/>
      </c>
    </row>
    <row r="30" spans="1:13" ht="22.05" customHeight="1" x14ac:dyDescent="0.4">
      <c r="A30" s="18">
        <v>4</v>
      </c>
      <c r="B30" s="16" t="str">
        <f>IF($A30="","",IFERROR(INDEX(증권사!$C$5:$C$34,MATCH($A30,증권사!$A$5:$A$34,0))&amp;"","증권사 No 확인"))</f>
        <v>한국투자증권</v>
      </c>
      <c r="C30" s="20" t="s">
        <v>121</v>
      </c>
      <c r="D30" s="18" t="s">
        <v>119</v>
      </c>
      <c r="E30" s="25"/>
      <c r="F30" s="21">
        <v>46387</v>
      </c>
      <c r="G30" s="18"/>
      <c r="H30" s="20"/>
      <c r="I30" s="15" t="str">
        <f t="shared" ca="1" si="0"/>
        <v/>
      </c>
      <c r="J30" s="17" t="str">
        <f t="shared" ca="1" si="1"/>
        <v/>
      </c>
      <c r="K30" s="26">
        <f>IF($A30="","",IF(IFERROR(INDEX(증권사!$B$5:$B$34,MATCH($A30,증권사!$A$5:$A$34,0))&amp;"","")="",0,1))</f>
        <v>0</v>
      </c>
      <c r="L30" s="26" t="str">
        <f>IF(AND($A30&lt;&gt;"",$C30&lt;&gt;"",$G30&lt;&gt;"완료"),$A30&amp;"-"&amp;COUNTIFS($A$5:$A30,$A30,$C$5:$C30,"&lt;&gt;",$G$5:$G30,"&lt;&gt;완료"),"")</f>
        <v>4-11</v>
      </c>
      <c r="M30" s="26" t="str">
        <f t="shared" si="2"/>
        <v/>
      </c>
    </row>
    <row r="31" spans="1:13" ht="22.05" customHeight="1" x14ac:dyDescent="0.4">
      <c r="A31" s="18">
        <v>4</v>
      </c>
      <c r="B31" s="16" t="str">
        <f>IF($A31="","",IFERROR(INDEX(증권사!$C$5:$C$34,MATCH($A31,증권사!$A$5:$A$34,0))&amp;"","증권사 No 확인"))</f>
        <v>한국투자증권</v>
      </c>
      <c r="C31" s="20" t="s">
        <v>122</v>
      </c>
      <c r="D31" s="18" t="s">
        <v>96</v>
      </c>
      <c r="E31" s="25">
        <v>10000</v>
      </c>
      <c r="F31" s="21"/>
      <c r="G31" s="18"/>
      <c r="H31" s="20"/>
      <c r="I31" s="15" t="str">
        <f t="shared" ca="1" si="0"/>
        <v/>
      </c>
      <c r="J31" s="17" t="str">
        <f t="shared" ca="1" si="1"/>
        <v/>
      </c>
      <c r="K31" s="26">
        <f>IF($A31="","",IF(IFERROR(INDEX(증권사!$B$5:$B$34,MATCH($A31,증권사!$A$5:$A$34,0))&amp;"","")="",0,1))</f>
        <v>0</v>
      </c>
      <c r="L31" s="26" t="str">
        <f>IF(AND($A31&lt;&gt;"",$C31&lt;&gt;"",$G31&lt;&gt;"완료"),$A31&amp;"-"&amp;COUNTIFS($A$5:$A31,$A31,$C$5:$C31,"&lt;&gt;",$G$5:$G31,"&lt;&gt;완료"),"")</f>
        <v>4-12</v>
      </c>
      <c r="M31" s="26" t="str">
        <f t="shared" si="2"/>
        <v/>
      </c>
    </row>
    <row r="32" spans="1:13" ht="22.05" customHeight="1" x14ac:dyDescent="0.4">
      <c r="A32" s="18">
        <v>5</v>
      </c>
      <c r="B32" s="16" t="str">
        <f>IF($A32="","",IFERROR(INDEX(증권사!$C$5:$C$34,MATCH($A32,증권사!$A$5:$A$34,0))&amp;"","증권사 No 확인"))</f>
        <v>유진투자증권</v>
      </c>
      <c r="C32" s="20" t="s">
        <v>123</v>
      </c>
      <c r="D32" s="18" t="s">
        <v>92</v>
      </c>
      <c r="E32" s="25"/>
      <c r="F32" s="21">
        <v>46387</v>
      </c>
      <c r="G32" s="18"/>
      <c r="H32" s="20"/>
      <c r="I32" s="15" t="str">
        <f t="shared" ca="1" si="0"/>
        <v/>
      </c>
      <c r="J32" s="17" t="str">
        <f t="shared" ca="1" si="1"/>
        <v/>
      </c>
      <c r="K32" s="26">
        <f>IF($A32="","",IF(IFERROR(INDEX(증권사!$B$5:$B$34,MATCH($A32,증권사!$A$5:$A$34,0))&amp;"","")="",0,1))</f>
        <v>0</v>
      </c>
      <c r="L32" s="26" t="str">
        <f>IF(AND($A32&lt;&gt;"",$C32&lt;&gt;"",$G32&lt;&gt;"완료"),$A32&amp;"-"&amp;COUNTIFS($A$5:$A32,$A32,$C$5:$C32,"&lt;&gt;",$G$5:$G32,"&lt;&gt;완료"),"")</f>
        <v>5-1</v>
      </c>
      <c r="M32" s="26" t="str">
        <f t="shared" si="2"/>
        <v/>
      </c>
    </row>
    <row r="33" spans="1:13" ht="22.05" customHeight="1" x14ac:dyDescent="0.4">
      <c r="A33" s="18">
        <v>5</v>
      </c>
      <c r="B33" s="16" t="str">
        <f>IF($A33="","",IFERROR(INDEX(증권사!$C$5:$C$34,MATCH($A33,증권사!$A$5:$A$34,0))&amp;"","증권사 No 확인"))</f>
        <v>유진투자증권</v>
      </c>
      <c r="C33" s="20" t="s">
        <v>124</v>
      </c>
      <c r="D33" s="18" t="s">
        <v>99</v>
      </c>
      <c r="E33" s="25"/>
      <c r="F33" s="21">
        <v>46387</v>
      </c>
      <c r="G33" s="18"/>
      <c r="H33" s="20"/>
      <c r="I33" s="15" t="str">
        <f t="shared" ca="1" si="0"/>
        <v/>
      </c>
      <c r="J33" s="17" t="str">
        <f t="shared" ca="1" si="1"/>
        <v/>
      </c>
      <c r="K33" s="26">
        <f>IF($A33="","",IF(IFERROR(INDEX(증권사!$B$5:$B$34,MATCH($A33,증권사!$A$5:$A$34,0))&amp;"","")="",0,1))</f>
        <v>0</v>
      </c>
      <c r="L33" s="26" t="str">
        <f>IF(AND($A33&lt;&gt;"",$C33&lt;&gt;"",$G33&lt;&gt;"완료"),$A33&amp;"-"&amp;COUNTIFS($A$5:$A33,$A33,$C$5:$C33,"&lt;&gt;",$G$5:$G33,"&lt;&gt;완료"),"")</f>
        <v>5-2</v>
      </c>
      <c r="M33" s="26" t="str">
        <f t="shared" si="2"/>
        <v/>
      </c>
    </row>
    <row r="34" spans="1:13" ht="22.05" customHeight="1" x14ac:dyDescent="0.4">
      <c r="A34" s="18">
        <v>5</v>
      </c>
      <c r="B34" s="16" t="str">
        <f>IF($A34="","",IFERROR(INDEX(증권사!$C$5:$C$34,MATCH($A34,증권사!$A$5:$A$34,0))&amp;"","증권사 No 확인"))</f>
        <v>유진투자증권</v>
      </c>
      <c r="C34" s="20" t="s">
        <v>125</v>
      </c>
      <c r="D34" s="18" t="s">
        <v>94</v>
      </c>
      <c r="E34" s="25"/>
      <c r="F34" s="21">
        <v>46387</v>
      </c>
      <c r="G34" s="18"/>
      <c r="H34" s="20"/>
      <c r="I34" s="15" t="str">
        <f t="shared" ca="1" si="0"/>
        <v/>
      </c>
      <c r="J34" s="17" t="str">
        <f t="shared" ca="1" si="1"/>
        <v/>
      </c>
      <c r="K34" s="26">
        <f>IF($A34="","",IF(IFERROR(INDEX(증권사!$B$5:$B$34,MATCH($A34,증권사!$A$5:$A$34,0))&amp;"","")="",0,1))</f>
        <v>0</v>
      </c>
      <c r="L34" s="26" t="str">
        <f>IF(AND($A34&lt;&gt;"",$C34&lt;&gt;"",$G34&lt;&gt;"완료"),$A34&amp;"-"&amp;COUNTIFS($A$5:$A34,$A34,$C$5:$C34,"&lt;&gt;",$G$5:$G34,"&lt;&gt;완료"),"")</f>
        <v>5-3</v>
      </c>
      <c r="M34" s="26" t="str">
        <f t="shared" si="2"/>
        <v/>
      </c>
    </row>
    <row r="35" spans="1:13" ht="22.05" customHeight="1" x14ac:dyDescent="0.4">
      <c r="A35" s="18">
        <v>5</v>
      </c>
      <c r="B35" s="16" t="str">
        <f>IF($A35="","",IFERROR(INDEX(증권사!$C$5:$C$34,MATCH($A35,증권사!$A$5:$A$34,0))&amp;"","증권사 No 확인"))</f>
        <v>유진투자증권</v>
      </c>
      <c r="C35" s="20" t="s">
        <v>126</v>
      </c>
      <c r="D35" s="18" t="s">
        <v>119</v>
      </c>
      <c r="E35" s="25"/>
      <c r="F35" s="21">
        <v>46418</v>
      </c>
      <c r="G35" s="18"/>
      <c r="H35" s="20"/>
      <c r="I35" s="15" t="str">
        <f t="shared" ca="1" si="0"/>
        <v/>
      </c>
      <c r="J35" s="17" t="str">
        <f t="shared" ca="1" si="1"/>
        <v/>
      </c>
      <c r="K35" s="26">
        <f>IF($A35="","",IF(IFERROR(INDEX(증권사!$B$5:$B$34,MATCH($A35,증권사!$A$5:$A$34,0))&amp;"","")="",0,1))</f>
        <v>0</v>
      </c>
      <c r="L35" s="26" t="str">
        <f>IF(AND($A35&lt;&gt;"",$C35&lt;&gt;"",$G35&lt;&gt;"완료"),$A35&amp;"-"&amp;COUNTIFS($A$5:$A35,$A35,$C$5:$C35,"&lt;&gt;",$G$5:$G35,"&lt;&gt;완료"),"")</f>
        <v>5-4</v>
      </c>
      <c r="M35" s="26" t="str">
        <f t="shared" si="2"/>
        <v/>
      </c>
    </row>
    <row r="36" spans="1:13" ht="22.05" customHeight="1" x14ac:dyDescent="0.4">
      <c r="A36" s="18">
        <v>5</v>
      </c>
      <c r="B36" s="16" t="str">
        <f>IF($A36="","",IFERROR(INDEX(증권사!$C$5:$C$34,MATCH($A36,증권사!$A$5:$A$34,0))&amp;"","증권사 No 확인"))</f>
        <v>유진투자증권</v>
      </c>
      <c r="C36" s="20" t="s">
        <v>127</v>
      </c>
      <c r="D36" s="18" t="s">
        <v>96</v>
      </c>
      <c r="E36" s="25">
        <v>50000</v>
      </c>
      <c r="F36" s="21">
        <v>46444</v>
      </c>
      <c r="G36" s="18"/>
      <c r="H36" s="20"/>
      <c r="I36" s="15" t="str">
        <f t="shared" ca="1" si="0"/>
        <v/>
      </c>
      <c r="J36" s="17" t="str">
        <f t="shared" ca="1" si="1"/>
        <v/>
      </c>
      <c r="K36" s="26">
        <f>IF($A36="","",IF(IFERROR(INDEX(증권사!$B$5:$B$34,MATCH($A36,증권사!$A$5:$A$34,0))&amp;"","")="",0,1))</f>
        <v>0</v>
      </c>
      <c r="L36" s="26" t="str">
        <f>IF(AND($A36&lt;&gt;"",$C36&lt;&gt;"",$G36&lt;&gt;"완료"),$A36&amp;"-"&amp;COUNTIFS($A$5:$A36,$A36,$C$5:$C36,"&lt;&gt;",$G$5:$G36,"&lt;&gt;완료"),"")</f>
        <v>5-5</v>
      </c>
      <c r="M36" s="26" t="str">
        <f t="shared" si="2"/>
        <v/>
      </c>
    </row>
    <row r="37" spans="1:13" ht="22.05" customHeight="1" x14ac:dyDescent="0.4">
      <c r="A37" s="18">
        <v>6</v>
      </c>
      <c r="B37" s="16" t="str">
        <f>IF($A37="","",IFERROR(INDEX(증권사!$C$5:$C$34,MATCH($A37,증권사!$A$5:$A$34,0))&amp;"","증권사 No 확인"))</f>
        <v>미래에셋증권</v>
      </c>
      <c r="C37" s="20" t="s">
        <v>128</v>
      </c>
      <c r="D37" s="18" t="s">
        <v>99</v>
      </c>
      <c r="E37" s="25"/>
      <c r="F37" s="21">
        <v>46387</v>
      </c>
      <c r="G37" s="18"/>
      <c r="H37" s="20"/>
      <c r="I37" s="15" t="str">
        <f t="shared" ca="1" si="0"/>
        <v/>
      </c>
      <c r="J37" s="17" t="str">
        <f t="shared" ca="1" si="1"/>
        <v/>
      </c>
      <c r="K37" s="26">
        <f>IF($A37="","",IF(IFERROR(INDEX(증권사!$B$5:$B$34,MATCH($A37,증권사!$A$5:$A$34,0))&amp;"","")="",0,1))</f>
        <v>0</v>
      </c>
      <c r="L37" s="26" t="str">
        <f>IF(AND($A37&lt;&gt;"",$C37&lt;&gt;"",$G37&lt;&gt;"완료"),$A37&amp;"-"&amp;COUNTIFS($A$5:$A37,$A37,$C$5:$C37,"&lt;&gt;",$G$5:$G37,"&lt;&gt;완료"),"")</f>
        <v>6-1</v>
      </c>
      <c r="M37" s="26" t="str">
        <f t="shared" si="2"/>
        <v/>
      </c>
    </row>
    <row r="38" spans="1:13" ht="22.05" customHeight="1" x14ac:dyDescent="0.4">
      <c r="A38" s="18">
        <v>6</v>
      </c>
      <c r="B38" s="16" t="str">
        <f>IF($A38="","",IFERROR(INDEX(증권사!$C$5:$C$34,MATCH($A38,증권사!$A$5:$A$34,0))&amp;"","증권사 No 확인"))</f>
        <v>미래에셋증권</v>
      </c>
      <c r="C38" s="20" t="s">
        <v>129</v>
      </c>
      <c r="D38" s="18" t="s">
        <v>96</v>
      </c>
      <c r="E38" s="25">
        <v>10000</v>
      </c>
      <c r="F38" s="21"/>
      <c r="G38" s="18"/>
      <c r="H38" s="20"/>
      <c r="I38" s="15" t="str">
        <f t="shared" ca="1" si="0"/>
        <v/>
      </c>
      <c r="J38" s="17" t="str">
        <f t="shared" ca="1" si="1"/>
        <v/>
      </c>
      <c r="K38" s="26">
        <f>IF($A38="","",IF(IFERROR(INDEX(증권사!$B$5:$B$34,MATCH($A38,증권사!$A$5:$A$34,0))&amp;"","")="",0,1))</f>
        <v>0</v>
      </c>
      <c r="L38" s="26" t="str">
        <f>IF(AND($A38&lt;&gt;"",$C38&lt;&gt;"",$G38&lt;&gt;"완료"),$A38&amp;"-"&amp;COUNTIFS($A$5:$A38,$A38,$C$5:$C38,"&lt;&gt;",$G$5:$G38,"&lt;&gt;완료"),"")</f>
        <v>6-2</v>
      </c>
      <c r="M38" s="26" t="str">
        <f t="shared" si="2"/>
        <v/>
      </c>
    </row>
    <row r="39" spans="1:13" ht="22.05" customHeight="1" x14ac:dyDescent="0.4">
      <c r="A39" s="18">
        <v>6</v>
      </c>
      <c r="B39" s="16" t="str">
        <f>IF($A39="","",IFERROR(INDEX(증권사!$C$5:$C$34,MATCH($A39,증권사!$A$5:$A$34,0))&amp;"","증권사 No 확인"))</f>
        <v>미래에셋증권</v>
      </c>
      <c r="C39" s="20" t="s">
        <v>130</v>
      </c>
      <c r="D39" s="18" t="s">
        <v>92</v>
      </c>
      <c r="E39" s="25"/>
      <c r="F39" s="21"/>
      <c r="G39" s="18"/>
      <c r="H39" s="20"/>
      <c r="I39" s="15" t="str">
        <f t="shared" ca="1" si="0"/>
        <v/>
      </c>
      <c r="J39" s="17" t="str">
        <f t="shared" ca="1" si="1"/>
        <v/>
      </c>
      <c r="K39" s="26">
        <f>IF($A39="","",IF(IFERROR(INDEX(증권사!$B$5:$B$34,MATCH($A39,증권사!$A$5:$A$34,0))&amp;"","")="",0,1))</f>
        <v>0</v>
      </c>
      <c r="L39" s="26" t="str">
        <f>IF(AND($A39&lt;&gt;"",$C39&lt;&gt;"",$G39&lt;&gt;"완료"),$A39&amp;"-"&amp;COUNTIFS($A$5:$A39,$A39,$C$5:$C39,"&lt;&gt;",$G$5:$G39,"&lt;&gt;완료"),"")</f>
        <v>6-3</v>
      </c>
      <c r="M39" s="26" t="str">
        <f t="shared" si="2"/>
        <v/>
      </c>
    </row>
    <row r="40" spans="1:13" ht="22.05" customHeight="1" x14ac:dyDescent="0.4">
      <c r="A40" s="18">
        <v>6</v>
      </c>
      <c r="B40" s="16" t="str">
        <f>IF($A40="","",IFERROR(INDEX(증권사!$C$5:$C$34,MATCH($A40,증권사!$A$5:$A$34,0))&amp;"","증권사 No 확인"))</f>
        <v>미래에셋증권</v>
      </c>
      <c r="C40" s="20" t="s">
        <v>131</v>
      </c>
      <c r="D40" s="18" t="s">
        <v>94</v>
      </c>
      <c r="E40" s="25"/>
      <c r="F40" s="21"/>
      <c r="G40" s="18"/>
      <c r="H40" s="20"/>
      <c r="I40" s="15" t="str">
        <f t="shared" ca="1" si="0"/>
        <v/>
      </c>
      <c r="J40" s="17" t="str">
        <f t="shared" ca="1" si="1"/>
        <v/>
      </c>
      <c r="K40" s="26">
        <f>IF($A40="","",IF(IFERROR(INDEX(증권사!$B$5:$B$34,MATCH($A40,증권사!$A$5:$A$34,0))&amp;"","")="",0,1))</f>
        <v>0</v>
      </c>
      <c r="L40" s="26" t="str">
        <f>IF(AND($A40&lt;&gt;"",$C40&lt;&gt;"",$G40&lt;&gt;"완료"),$A40&amp;"-"&amp;COUNTIFS($A$5:$A40,$A40,$C$5:$C40,"&lt;&gt;",$G$5:$G40,"&lt;&gt;완료"),"")</f>
        <v>6-4</v>
      </c>
      <c r="M40" s="26" t="str">
        <f t="shared" si="2"/>
        <v/>
      </c>
    </row>
    <row r="41" spans="1:13" ht="22.05" customHeight="1" x14ac:dyDescent="0.4">
      <c r="A41" s="18">
        <v>6</v>
      </c>
      <c r="B41" s="16" t="str">
        <f>IF($A41="","",IFERROR(INDEX(증권사!$C$5:$C$34,MATCH($A41,증권사!$A$5:$A$34,0))&amp;"","증권사 No 확인"))</f>
        <v>미래에셋증권</v>
      </c>
      <c r="C41" s="20" t="s">
        <v>95</v>
      </c>
      <c r="D41" s="18" t="s">
        <v>96</v>
      </c>
      <c r="E41" s="25">
        <v>20000</v>
      </c>
      <c r="F41" s="21"/>
      <c r="G41" s="18"/>
      <c r="H41" s="20"/>
      <c r="I41" s="15" t="str">
        <f t="shared" ca="1" si="0"/>
        <v/>
      </c>
      <c r="J41" s="17" t="str">
        <f t="shared" ca="1" si="1"/>
        <v/>
      </c>
      <c r="K41" s="26">
        <f>IF($A41="","",IF(IFERROR(INDEX(증권사!$B$5:$B$34,MATCH($A41,증권사!$A$5:$A$34,0))&amp;"","")="",0,1))</f>
        <v>0</v>
      </c>
      <c r="L41" s="26" t="str">
        <f>IF(AND($A41&lt;&gt;"",$C41&lt;&gt;"",$G41&lt;&gt;"완료"),$A41&amp;"-"&amp;COUNTIFS($A$5:$A41,$A41,$C$5:$C41,"&lt;&gt;",$G$5:$G41,"&lt;&gt;완료"),"")</f>
        <v>6-5</v>
      </c>
      <c r="M41" s="26" t="str">
        <f t="shared" si="2"/>
        <v/>
      </c>
    </row>
    <row r="42" spans="1:13" ht="22.05" customHeight="1" x14ac:dyDescent="0.4">
      <c r="A42" s="18">
        <v>7</v>
      </c>
      <c r="B42" s="16" t="str">
        <f>IF($A42="","",IFERROR(INDEX(증권사!$C$5:$C$34,MATCH($A42,증권사!$A$5:$A$34,0))&amp;"","증권사 No 확인"))</f>
        <v>하나증권</v>
      </c>
      <c r="C42" s="20" t="s">
        <v>132</v>
      </c>
      <c r="D42" s="18" t="s">
        <v>99</v>
      </c>
      <c r="E42" s="25"/>
      <c r="F42" s="21">
        <v>46387</v>
      </c>
      <c r="G42" s="18"/>
      <c r="H42" s="20"/>
      <c r="I42" s="15" t="str">
        <f t="shared" ca="1" si="0"/>
        <v/>
      </c>
      <c r="J42" s="17" t="str">
        <f t="shared" ca="1" si="1"/>
        <v/>
      </c>
      <c r="K42" s="26">
        <f>IF($A42="","",IF(IFERROR(INDEX(증권사!$B$5:$B$34,MATCH($A42,증권사!$A$5:$A$34,0))&amp;"","")="",0,1))</f>
        <v>0</v>
      </c>
      <c r="L42" s="26" t="str">
        <f>IF(AND($A42&lt;&gt;"",$C42&lt;&gt;"",$G42&lt;&gt;"완료"),$A42&amp;"-"&amp;COUNTIFS($A$5:$A42,$A42,$C$5:$C42,"&lt;&gt;",$G$5:$G42,"&lt;&gt;완료"),"")</f>
        <v>7-1</v>
      </c>
      <c r="M42" s="26" t="str">
        <f t="shared" si="2"/>
        <v/>
      </c>
    </row>
    <row r="43" spans="1:13" ht="22.05" customHeight="1" x14ac:dyDescent="0.4">
      <c r="A43" s="18">
        <v>7</v>
      </c>
      <c r="B43" s="16" t="str">
        <f>IF($A43="","",IFERROR(INDEX(증권사!$C$5:$C$34,MATCH($A43,증권사!$A$5:$A$34,0))&amp;"","증권사 No 확인"))</f>
        <v>하나증권</v>
      </c>
      <c r="C43" s="20" t="s">
        <v>133</v>
      </c>
      <c r="D43" s="18" t="s">
        <v>94</v>
      </c>
      <c r="E43" s="25"/>
      <c r="F43" s="21"/>
      <c r="G43" s="18"/>
      <c r="H43" s="20"/>
      <c r="I43" s="15" t="str">
        <f t="shared" ca="1" si="0"/>
        <v/>
      </c>
      <c r="J43" s="17" t="str">
        <f t="shared" ca="1" si="1"/>
        <v/>
      </c>
      <c r="K43" s="26">
        <f>IF($A43="","",IF(IFERROR(INDEX(증권사!$B$5:$B$34,MATCH($A43,증권사!$A$5:$A$34,0))&amp;"","")="",0,1))</f>
        <v>0</v>
      </c>
      <c r="L43" s="26" t="str">
        <f>IF(AND($A43&lt;&gt;"",$C43&lt;&gt;"",$G43&lt;&gt;"완료"),$A43&amp;"-"&amp;COUNTIFS($A$5:$A43,$A43,$C$5:$C43,"&lt;&gt;",$G$5:$G43,"&lt;&gt;완료"),"")</f>
        <v>7-2</v>
      </c>
      <c r="M43" s="26" t="str">
        <f t="shared" si="2"/>
        <v/>
      </c>
    </row>
    <row r="44" spans="1:13" ht="22.05" customHeight="1" x14ac:dyDescent="0.4">
      <c r="A44" s="18">
        <v>7</v>
      </c>
      <c r="B44" s="16" t="str">
        <f>IF($A44="","",IFERROR(INDEX(증권사!$C$5:$C$34,MATCH($A44,증권사!$A$5:$A$34,0))&amp;"","증권사 No 확인"))</f>
        <v>하나증권</v>
      </c>
      <c r="C44" s="20" t="s">
        <v>134</v>
      </c>
      <c r="D44" s="18" t="s">
        <v>96</v>
      </c>
      <c r="E44" s="25">
        <v>25000</v>
      </c>
      <c r="F44" s="21"/>
      <c r="G44" s="18"/>
      <c r="H44" s="20"/>
      <c r="I44" s="15" t="str">
        <f t="shared" ca="1" si="0"/>
        <v/>
      </c>
      <c r="J44" s="17" t="str">
        <f t="shared" ca="1" si="1"/>
        <v/>
      </c>
      <c r="K44" s="26">
        <f>IF($A44="","",IF(IFERROR(INDEX(증권사!$B$5:$B$34,MATCH($A44,증권사!$A$5:$A$34,0))&amp;"","")="",0,1))</f>
        <v>0</v>
      </c>
      <c r="L44" s="26" t="str">
        <f>IF(AND($A44&lt;&gt;"",$C44&lt;&gt;"",$G44&lt;&gt;"완료"),$A44&amp;"-"&amp;COUNTIFS($A$5:$A44,$A44,$C$5:$C44,"&lt;&gt;",$G$5:$G44,"&lt;&gt;완료"),"")</f>
        <v>7-3</v>
      </c>
      <c r="M44" s="26" t="str">
        <f t="shared" si="2"/>
        <v/>
      </c>
    </row>
    <row r="45" spans="1:13" ht="22.05" customHeight="1" x14ac:dyDescent="0.4">
      <c r="A45" s="18">
        <v>7</v>
      </c>
      <c r="B45" s="16" t="str">
        <f>IF($A45="","",IFERROR(INDEX(증권사!$C$5:$C$34,MATCH($A45,증권사!$A$5:$A$34,0))&amp;"","증권사 No 확인"))</f>
        <v>하나증권</v>
      </c>
      <c r="C45" s="20" t="s">
        <v>135</v>
      </c>
      <c r="D45" s="18" t="s">
        <v>96</v>
      </c>
      <c r="E45" s="25"/>
      <c r="F45" s="21"/>
      <c r="G45" s="18"/>
      <c r="H45" s="20"/>
      <c r="I45" s="15" t="str">
        <f t="shared" ca="1" si="0"/>
        <v/>
      </c>
      <c r="J45" s="17" t="str">
        <f t="shared" ca="1" si="1"/>
        <v/>
      </c>
      <c r="K45" s="26">
        <f>IF($A45="","",IF(IFERROR(INDEX(증권사!$B$5:$B$34,MATCH($A45,증권사!$A$5:$A$34,0))&amp;"","")="",0,1))</f>
        <v>0</v>
      </c>
      <c r="L45" s="26" t="str">
        <f>IF(AND($A45&lt;&gt;"",$C45&lt;&gt;"",$G45&lt;&gt;"완료"),$A45&amp;"-"&amp;COUNTIFS($A$5:$A45,$A45,$C$5:$C45,"&lt;&gt;",$G$5:$G45,"&lt;&gt;완료"),"")</f>
        <v>7-4</v>
      </c>
      <c r="M45" s="26" t="str">
        <f t="shared" si="2"/>
        <v/>
      </c>
    </row>
    <row r="46" spans="1:13" ht="22.05" customHeight="1" x14ac:dyDescent="0.4">
      <c r="A46" s="18">
        <v>8</v>
      </c>
      <c r="B46" s="16" t="str">
        <f>IF($A46="","",IFERROR(INDEX(증권사!$C$5:$C$34,MATCH($A46,증권사!$A$5:$A$34,0))&amp;"","증권사 No 확인"))</f>
        <v>신한투자증권</v>
      </c>
      <c r="C46" s="20" t="s">
        <v>136</v>
      </c>
      <c r="D46" s="18" t="s">
        <v>99</v>
      </c>
      <c r="E46" s="25"/>
      <c r="F46" s="21">
        <v>46387</v>
      </c>
      <c r="G46" s="18"/>
      <c r="H46" s="20"/>
      <c r="I46" s="15" t="str">
        <f t="shared" ca="1" si="0"/>
        <v/>
      </c>
      <c r="J46" s="17" t="str">
        <f t="shared" ca="1" si="1"/>
        <v/>
      </c>
      <c r="K46" s="26">
        <f>IF($A46="","",IF(IFERROR(INDEX(증권사!$B$5:$B$34,MATCH($A46,증권사!$A$5:$A$34,0))&amp;"","")="",0,1))</f>
        <v>0</v>
      </c>
      <c r="L46" s="26" t="str">
        <f>IF(AND($A46&lt;&gt;"",$C46&lt;&gt;"",$G46&lt;&gt;"완료"),$A46&amp;"-"&amp;COUNTIFS($A$5:$A46,$A46,$C$5:$C46,"&lt;&gt;",$G$5:$G46,"&lt;&gt;완료"),"")</f>
        <v>8-1</v>
      </c>
      <c r="M46" s="26" t="str">
        <f t="shared" si="2"/>
        <v/>
      </c>
    </row>
    <row r="47" spans="1:13" ht="22.05" customHeight="1" x14ac:dyDescent="0.4">
      <c r="A47" s="18">
        <v>8</v>
      </c>
      <c r="B47" s="16" t="str">
        <f>IF($A47="","",IFERROR(INDEX(증권사!$C$5:$C$34,MATCH($A47,증권사!$A$5:$A$34,0))&amp;"","증권사 No 확인"))</f>
        <v>신한투자증권</v>
      </c>
      <c r="C47" s="20" t="s">
        <v>137</v>
      </c>
      <c r="D47" s="18" t="s">
        <v>109</v>
      </c>
      <c r="E47" s="25"/>
      <c r="F47" s="21"/>
      <c r="G47" s="18"/>
      <c r="H47" s="20"/>
      <c r="I47" s="15" t="str">
        <f t="shared" ca="1" si="0"/>
        <v/>
      </c>
      <c r="J47" s="17" t="str">
        <f t="shared" ca="1" si="1"/>
        <v/>
      </c>
      <c r="K47" s="26">
        <f>IF($A47="","",IF(IFERROR(INDEX(증권사!$B$5:$B$34,MATCH($A47,증권사!$A$5:$A$34,0))&amp;"","")="",0,1))</f>
        <v>0</v>
      </c>
      <c r="L47" s="26" t="str">
        <f>IF(AND($A47&lt;&gt;"",$C47&lt;&gt;"",$G47&lt;&gt;"완료"),$A47&amp;"-"&amp;COUNTIFS($A$5:$A47,$A47,$C$5:$C47,"&lt;&gt;",$G$5:$G47,"&lt;&gt;완료"),"")</f>
        <v>8-2</v>
      </c>
      <c r="M47" s="26" t="str">
        <f t="shared" si="2"/>
        <v/>
      </c>
    </row>
    <row r="48" spans="1:13" ht="22.05" customHeight="1" x14ac:dyDescent="0.4">
      <c r="A48" s="18">
        <v>8</v>
      </c>
      <c r="B48" s="16" t="str">
        <f>IF($A48="","",IFERROR(INDEX(증권사!$C$5:$C$34,MATCH($A48,증권사!$A$5:$A$34,0))&amp;"","증권사 No 확인"))</f>
        <v>신한투자증권</v>
      </c>
      <c r="C48" s="20" t="s">
        <v>138</v>
      </c>
      <c r="D48" s="18" t="s">
        <v>96</v>
      </c>
      <c r="E48" s="25">
        <v>10000</v>
      </c>
      <c r="F48" s="21"/>
      <c r="G48" s="18"/>
      <c r="H48" s="20"/>
      <c r="I48" s="15" t="str">
        <f t="shared" ca="1" si="0"/>
        <v/>
      </c>
      <c r="J48" s="17" t="str">
        <f t="shared" ca="1" si="1"/>
        <v/>
      </c>
      <c r="K48" s="26">
        <f>IF($A48="","",IF(IFERROR(INDEX(증권사!$B$5:$B$34,MATCH($A48,증권사!$A$5:$A$34,0))&amp;"","")="",0,1))</f>
        <v>0</v>
      </c>
      <c r="L48" s="26" t="str">
        <f>IF(AND($A48&lt;&gt;"",$C48&lt;&gt;"",$G48&lt;&gt;"완료"),$A48&amp;"-"&amp;COUNTIFS($A$5:$A48,$A48,$C$5:$C48,"&lt;&gt;",$G$5:$G48,"&lt;&gt;완료"),"")</f>
        <v>8-3</v>
      </c>
      <c r="M48" s="26" t="str">
        <f t="shared" si="2"/>
        <v/>
      </c>
    </row>
    <row r="49" spans="1:13" ht="22.05" customHeight="1" x14ac:dyDescent="0.4">
      <c r="A49" s="18">
        <v>9</v>
      </c>
      <c r="B49" s="16" t="str">
        <f>IF($A49="","",IFERROR(INDEX(증권사!$C$5:$C$34,MATCH($A49,증권사!$A$5:$A$34,0))&amp;"","증권사 No 확인"))</f>
        <v>DB증권</v>
      </c>
      <c r="C49" s="20" t="s">
        <v>139</v>
      </c>
      <c r="D49" s="18" t="s">
        <v>92</v>
      </c>
      <c r="E49" s="25"/>
      <c r="F49" s="21">
        <v>46387</v>
      </c>
      <c r="G49" s="18"/>
      <c r="H49" s="20"/>
      <c r="I49" s="15" t="str">
        <f t="shared" ca="1" si="0"/>
        <v/>
      </c>
      <c r="J49" s="17" t="str">
        <f t="shared" ca="1" si="1"/>
        <v/>
      </c>
      <c r="K49" s="26">
        <f>IF($A49="","",IF(IFERROR(INDEX(증권사!$B$5:$B$34,MATCH($A49,증권사!$A$5:$A$34,0))&amp;"","")="",0,1))</f>
        <v>0</v>
      </c>
      <c r="L49" s="26" t="str">
        <f>IF(AND($A49&lt;&gt;"",$C49&lt;&gt;"",$G49&lt;&gt;"완료"),$A49&amp;"-"&amp;COUNTIFS($A$5:$A49,$A49,$C$5:$C49,"&lt;&gt;",$G$5:$G49,"&lt;&gt;완료"),"")</f>
        <v>9-1</v>
      </c>
      <c r="M49" s="26" t="str">
        <f t="shared" si="2"/>
        <v/>
      </c>
    </row>
    <row r="50" spans="1:13" ht="22.05" customHeight="1" x14ac:dyDescent="0.4">
      <c r="A50" s="18">
        <v>9</v>
      </c>
      <c r="B50" s="16" t="str">
        <f>IF($A50="","",IFERROR(INDEX(증권사!$C$5:$C$34,MATCH($A50,증권사!$A$5:$A$34,0))&amp;"","증권사 No 확인"))</f>
        <v>DB증권</v>
      </c>
      <c r="C50" s="20" t="s">
        <v>140</v>
      </c>
      <c r="D50" s="18" t="s">
        <v>99</v>
      </c>
      <c r="E50" s="25"/>
      <c r="F50" s="21">
        <v>46387</v>
      </c>
      <c r="G50" s="18"/>
      <c r="H50" s="20"/>
      <c r="I50" s="15" t="str">
        <f t="shared" ca="1" si="0"/>
        <v/>
      </c>
      <c r="J50" s="17" t="str">
        <f t="shared" ca="1" si="1"/>
        <v/>
      </c>
      <c r="K50" s="26">
        <f>IF($A50="","",IF(IFERROR(INDEX(증권사!$B$5:$B$34,MATCH($A50,증권사!$A$5:$A$34,0))&amp;"","")="",0,1))</f>
        <v>0</v>
      </c>
      <c r="L50" s="26" t="str">
        <f>IF(AND($A50&lt;&gt;"",$C50&lt;&gt;"",$G50&lt;&gt;"완료"),$A50&amp;"-"&amp;COUNTIFS($A$5:$A50,$A50,$C$5:$C50,"&lt;&gt;",$G$5:$G50,"&lt;&gt;완료"),"")</f>
        <v>9-2</v>
      </c>
      <c r="M50" s="26" t="str">
        <f t="shared" si="2"/>
        <v/>
      </c>
    </row>
    <row r="51" spans="1:13" ht="22.05" customHeight="1" x14ac:dyDescent="0.4">
      <c r="A51" s="18">
        <v>9</v>
      </c>
      <c r="B51" s="16" t="str">
        <f>IF($A51="","",IFERROR(INDEX(증권사!$C$5:$C$34,MATCH($A51,증권사!$A$5:$A$34,0))&amp;"","증권사 No 확인"))</f>
        <v>DB증권</v>
      </c>
      <c r="C51" s="20" t="s">
        <v>141</v>
      </c>
      <c r="D51" s="18" t="s">
        <v>96</v>
      </c>
      <c r="E51" s="25">
        <v>5000</v>
      </c>
      <c r="F51" s="21"/>
      <c r="G51" s="18"/>
      <c r="H51" s="20"/>
      <c r="I51" s="15" t="str">
        <f t="shared" ca="1" si="0"/>
        <v/>
      </c>
      <c r="J51" s="17" t="str">
        <f t="shared" ca="1" si="1"/>
        <v/>
      </c>
      <c r="K51" s="26">
        <f>IF($A51="","",IF(IFERROR(INDEX(증권사!$B$5:$B$34,MATCH($A51,증권사!$A$5:$A$34,0))&amp;"","")="",0,1))</f>
        <v>0</v>
      </c>
      <c r="L51" s="26" t="str">
        <f>IF(AND($A51&lt;&gt;"",$C51&lt;&gt;"",$G51&lt;&gt;"완료"),$A51&amp;"-"&amp;COUNTIFS($A$5:$A51,$A51,$C$5:$C51,"&lt;&gt;",$G$5:$G51,"&lt;&gt;완료"),"")</f>
        <v>9-3</v>
      </c>
      <c r="M51" s="26" t="str">
        <f t="shared" si="2"/>
        <v/>
      </c>
    </row>
    <row r="52" spans="1:13" ht="22.05" customHeight="1" x14ac:dyDescent="0.4">
      <c r="A52" s="18">
        <v>9</v>
      </c>
      <c r="B52" s="16" t="str">
        <f>IF($A52="","",IFERROR(INDEX(증권사!$C$5:$C$34,MATCH($A52,증권사!$A$5:$A$34,0))&amp;"","증권사 No 확인"))</f>
        <v>DB증권</v>
      </c>
      <c r="C52" s="20" t="s">
        <v>142</v>
      </c>
      <c r="D52" s="18" t="s">
        <v>94</v>
      </c>
      <c r="E52" s="25"/>
      <c r="F52" s="21"/>
      <c r="G52" s="18"/>
      <c r="H52" s="20"/>
      <c r="I52" s="15" t="str">
        <f t="shared" ca="1" si="0"/>
        <v/>
      </c>
      <c r="J52" s="17" t="str">
        <f t="shared" ca="1" si="1"/>
        <v/>
      </c>
      <c r="K52" s="26">
        <f>IF($A52="","",IF(IFERROR(INDEX(증권사!$B$5:$B$34,MATCH($A52,증권사!$A$5:$A$34,0))&amp;"","")="",0,1))</f>
        <v>0</v>
      </c>
      <c r="L52" s="26" t="str">
        <f>IF(AND($A52&lt;&gt;"",$C52&lt;&gt;"",$G52&lt;&gt;"완료"),$A52&amp;"-"&amp;COUNTIFS($A$5:$A52,$A52,$C$5:$C52,"&lt;&gt;",$G$5:$G52,"&lt;&gt;완료"),"")</f>
        <v>9-4</v>
      </c>
      <c r="M52" s="26" t="str">
        <f t="shared" si="2"/>
        <v/>
      </c>
    </row>
    <row r="53" spans="1:13" ht="22.05" customHeight="1" x14ac:dyDescent="0.4">
      <c r="A53" s="18">
        <v>9</v>
      </c>
      <c r="B53" s="16" t="str">
        <f>IF($A53="","",IFERROR(INDEX(증권사!$C$5:$C$34,MATCH($A53,증권사!$A$5:$A$34,0))&amp;"","증권사 No 확인"))</f>
        <v>DB증권</v>
      </c>
      <c r="C53" s="20" t="s">
        <v>143</v>
      </c>
      <c r="D53" s="18" t="s">
        <v>96</v>
      </c>
      <c r="E53" s="25">
        <v>10000</v>
      </c>
      <c r="F53" s="21"/>
      <c r="G53" s="18"/>
      <c r="H53" s="20"/>
      <c r="I53" s="15" t="str">
        <f t="shared" ca="1" si="0"/>
        <v/>
      </c>
      <c r="J53" s="17" t="str">
        <f t="shared" ca="1" si="1"/>
        <v/>
      </c>
      <c r="K53" s="26">
        <f>IF($A53="","",IF(IFERROR(INDEX(증권사!$B$5:$B$34,MATCH($A53,증권사!$A$5:$A$34,0))&amp;"","")="",0,1))</f>
        <v>0</v>
      </c>
      <c r="L53" s="26" t="str">
        <f>IF(AND($A53&lt;&gt;"",$C53&lt;&gt;"",$G53&lt;&gt;"완료"),$A53&amp;"-"&amp;COUNTIFS($A$5:$A53,$A53,$C$5:$C53,"&lt;&gt;",$G$5:$G53,"&lt;&gt;완료"),"")</f>
        <v>9-5</v>
      </c>
      <c r="M53" s="26" t="str">
        <f t="shared" si="2"/>
        <v/>
      </c>
    </row>
    <row r="54" spans="1:13" ht="22.05" customHeight="1" x14ac:dyDescent="0.4">
      <c r="A54" s="18">
        <v>10</v>
      </c>
      <c r="B54" s="16" t="str">
        <f>IF($A54="","",IFERROR(INDEX(증권사!$C$5:$C$34,MATCH($A54,증권사!$A$5:$A$34,0))&amp;"","증권사 No 확인"))</f>
        <v>KB증권</v>
      </c>
      <c r="C54" s="20" t="s">
        <v>144</v>
      </c>
      <c r="D54" s="18" t="s">
        <v>99</v>
      </c>
      <c r="E54" s="25"/>
      <c r="F54" s="21">
        <v>46446</v>
      </c>
      <c r="G54" s="18"/>
      <c r="H54" s="20"/>
      <c r="I54" s="15" t="str">
        <f t="shared" ca="1" si="0"/>
        <v/>
      </c>
      <c r="J54" s="17" t="str">
        <f t="shared" ca="1" si="1"/>
        <v/>
      </c>
      <c r="K54" s="26">
        <f>IF($A54="","",IF(IFERROR(INDEX(증권사!$B$5:$B$34,MATCH($A54,증권사!$A$5:$A$34,0))&amp;"","")="",0,1))</f>
        <v>0</v>
      </c>
      <c r="L54" s="26" t="str">
        <f>IF(AND($A54&lt;&gt;"",$C54&lt;&gt;"",$G54&lt;&gt;"완료"),$A54&amp;"-"&amp;COUNTIFS($A$5:$A54,$A54,$C$5:$C54,"&lt;&gt;",$G$5:$G54,"&lt;&gt;완료"),"")</f>
        <v>10-1</v>
      </c>
      <c r="M54" s="26" t="str">
        <f t="shared" si="2"/>
        <v/>
      </c>
    </row>
    <row r="55" spans="1:13" ht="22.05" customHeight="1" x14ac:dyDescent="0.4">
      <c r="A55" s="18">
        <v>10</v>
      </c>
      <c r="B55" s="16" t="str">
        <f>IF($A55="","",IFERROR(INDEX(증권사!$C$5:$C$34,MATCH($A55,증권사!$A$5:$A$34,0))&amp;"","증권사 No 확인"))</f>
        <v>KB증권</v>
      </c>
      <c r="C55" s="20" t="s">
        <v>145</v>
      </c>
      <c r="D55" s="18" t="s">
        <v>92</v>
      </c>
      <c r="E55" s="25"/>
      <c r="F55" s="21">
        <v>46446</v>
      </c>
      <c r="G55" s="18"/>
      <c r="H55" s="20"/>
      <c r="I55" s="15" t="str">
        <f t="shared" ca="1" si="0"/>
        <v/>
      </c>
      <c r="J55" s="17" t="str">
        <f t="shared" ca="1" si="1"/>
        <v/>
      </c>
      <c r="K55" s="26">
        <f>IF($A55="","",IF(IFERROR(INDEX(증권사!$B$5:$B$34,MATCH($A55,증권사!$A$5:$A$34,0))&amp;"","")="",0,1))</f>
        <v>0</v>
      </c>
      <c r="L55" s="26" t="str">
        <f>IF(AND($A55&lt;&gt;"",$C55&lt;&gt;"",$G55&lt;&gt;"완료"),$A55&amp;"-"&amp;COUNTIFS($A$5:$A55,$A55,$C$5:$C55,"&lt;&gt;",$G$5:$G55,"&lt;&gt;완료"),"")</f>
        <v>10-2</v>
      </c>
      <c r="M55" s="26" t="str">
        <f t="shared" si="2"/>
        <v/>
      </c>
    </row>
    <row r="56" spans="1:13" ht="22.05" customHeight="1" x14ac:dyDescent="0.4">
      <c r="A56" s="18">
        <v>10</v>
      </c>
      <c r="B56" s="16" t="str">
        <f>IF($A56="","",IFERROR(INDEX(증권사!$C$5:$C$34,MATCH($A56,증권사!$A$5:$A$34,0))&amp;"","증권사 No 확인"))</f>
        <v>KB증권</v>
      </c>
      <c r="C56" s="20" t="s">
        <v>146</v>
      </c>
      <c r="D56" s="18" t="s">
        <v>94</v>
      </c>
      <c r="E56" s="25"/>
      <c r="F56" s="21"/>
      <c r="G56" s="18"/>
      <c r="H56" s="20"/>
      <c r="I56" s="15" t="str">
        <f t="shared" ca="1" si="0"/>
        <v/>
      </c>
      <c r="J56" s="17" t="str">
        <f t="shared" ca="1" si="1"/>
        <v/>
      </c>
      <c r="K56" s="26">
        <f>IF($A56="","",IF(IFERROR(INDEX(증권사!$B$5:$B$34,MATCH($A56,증권사!$A$5:$A$34,0))&amp;"","")="",0,1))</f>
        <v>0</v>
      </c>
      <c r="L56" s="26" t="str">
        <f>IF(AND($A56&lt;&gt;"",$C56&lt;&gt;"",$G56&lt;&gt;"완료"),$A56&amp;"-"&amp;COUNTIFS($A$5:$A56,$A56,$C$5:$C56,"&lt;&gt;",$G$5:$G56,"&lt;&gt;완료"),"")</f>
        <v>10-3</v>
      </c>
      <c r="M56" s="26" t="str">
        <f t="shared" si="2"/>
        <v/>
      </c>
    </row>
    <row r="57" spans="1:13" ht="22.05" customHeight="1" x14ac:dyDescent="0.4">
      <c r="A57" s="18">
        <v>10</v>
      </c>
      <c r="B57" s="16" t="str">
        <f>IF($A57="","",IFERROR(INDEX(증권사!$C$5:$C$34,MATCH($A57,증권사!$A$5:$A$34,0))&amp;"","증권사 No 확인"))</f>
        <v>KB증권</v>
      </c>
      <c r="C57" s="20" t="s">
        <v>147</v>
      </c>
      <c r="D57" s="18" t="s">
        <v>96</v>
      </c>
      <c r="E57" s="25">
        <v>60000</v>
      </c>
      <c r="F57" s="21"/>
      <c r="G57" s="18"/>
      <c r="H57" s="20"/>
      <c r="I57" s="15" t="str">
        <f t="shared" ca="1" si="0"/>
        <v/>
      </c>
      <c r="J57" s="17" t="str">
        <f t="shared" ca="1" si="1"/>
        <v/>
      </c>
      <c r="K57" s="26">
        <f>IF($A57="","",IF(IFERROR(INDEX(증권사!$B$5:$B$34,MATCH($A57,증권사!$A$5:$A$34,0))&amp;"","")="",0,1))</f>
        <v>0</v>
      </c>
      <c r="L57" s="26" t="str">
        <f>IF(AND($A57&lt;&gt;"",$C57&lt;&gt;"",$G57&lt;&gt;"완료"),$A57&amp;"-"&amp;COUNTIFS($A$5:$A57,$A57,$C$5:$C57,"&lt;&gt;",$G$5:$G57,"&lt;&gt;완료"),"")</f>
        <v>10-4</v>
      </c>
      <c r="M57" s="26" t="str">
        <f t="shared" si="2"/>
        <v/>
      </c>
    </row>
    <row r="58" spans="1:13" ht="22.05" customHeight="1" x14ac:dyDescent="0.4">
      <c r="A58" s="18">
        <v>10</v>
      </c>
      <c r="B58" s="16" t="str">
        <f>IF($A58="","",IFERROR(INDEX(증권사!$C$5:$C$34,MATCH($A58,증권사!$A$5:$A$34,0))&amp;"","증권사 No 확인"))</f>
        <v>KB증권</v>
      </c>
      <c r="C58" s="20" t="s">
        <v>148</v>
      </c>
      <c r="D58" s="18" t="s">
        <v>92</v>
      </c>
      <c r="E58" s="25"/>
      <c r="F58" s="21">
        <v>46446</v>
      </c>
      <c r="G58" s="18"/>
      <c r="H58" s="20"/>
      <c r="I58" s="15" t="str">
        <f t="shared" ca="1" si="0"/>
        <v/>
      </c>
      <c r="J58" s="17" t="str">
        <f t="shared" ca="1" si="1"/>
        <v/>
      </c>
      <c r="K58" s="26">
        <f>IF($A58="","",IF(IFERROR(INDEX(증권사!$B$5:$B$34,MATCH($A58,증권사!$A$5:$A$34,0))&amp;"","")="",0,1))</f>
        <v>0</v>
      </c>
      <c r="L58" s="26" t="str">
        <f>IF(AND($A58&lt;&gt;"",$C58&lt;&gt;"",$G58&lt;&gt;"완료"),$A58&amp;"-"&amp;COUNTIFS($A$5:$A58,$A58,$C$5:$C58,"&lt;&gt;",$G$5:$G58,"&lt;&gt;완료"),"")</f>
        <v>10-5</v>
      </c>
      <c r="M58" s="26" t="str">
        <f t="shared" si="2"/>
        <v/>
      </c>
    </row>
    <row r="59" spans="1:13" ht="22.05" customHeight="1" x14ac:dyDescent="0.4">
      <c r="A59" s="18">
        <v>10</v>
      </c>
      <c r="B59" s="16" t="str">
        <f>IF($A59="","",IFERROR(INDEX(증권사!$C$5:$C$34,MATCH($A59,증권사!$A$5:$A$34,0))&amp;"","증권사 No 확인"))</f>
        <v>KB증권</v>
      </c>
      <c r="C59" s="20" t="s">
        <v>149</v>
      </c>
      <c r="D59" s="18" t="s">
        <v>94</v>
      </c>
      <c r="E59" s="25"/>
      <c r="F59" s="21">
        <v>46446</v>
      </c>
      <c r="G59" s="18"/>
      <c r="H59" s="20"/>
      <c r="I59" s="15" t="str">
        <f t="shared" ca="1" si="0"/>
        <v/>
      </c>
      <c r="J59" s="17" t="str">
        <f t="shared" ca="1" si="1"/>
        <v/>
      </c>
      <c r="K59" s="26">
        <f>IF($A59="","",IF(IFERROR(INDEX(증권사!$B$5:$B$34,MATCH($A59,증권사!$A$5:$A$34,0))&amp;"","")="",0,1))</f>
        <v>0</v>
      </c>
      <c r="L59" s="26" t="str">
        <f>IF(AND($A59&lt;&gt;"",$C59&lt;&gt;"",$G59&lt;&gt;"완료"),$A59&amp;"-"&amp;COUNTIFS($A$5:$A59,$A59,$C$5:$C59,"&lt;&gt;",$G$5:$G59,"&lt;&gt;완료"),"")</f>
        <v>10-6</v>
      </c>
      <c r="M59" s="26" t="str">
        <f t="shared" si="2"/>
        <v/>
      </c>
    </row>
    <row r="60" spans="1:13" ht="22.05" customHeight="1" x14ac:dyDescent="0.4">
      <c r="A60" s="18">
        <v>10</v>
      </c>
      <c r="B60" s="16" t="str">
        <f>IF($A60="","",IFERROR(INDEX(증권사!$C$5:$C$34,MATCH($A60,증권사!$A$5:$A$34,0))&amp;"","증권사 No 확인"))</f>
        <v>KB증권</v>
      </c>
      <c r="C60" s="20" t="s">
        <v>150</v>
      </c>
      <c r="D60" s="18" t="s">
        <v>96</v>
      </c>
      <c r="E60" s="25">
        <v>60000</v>
      </c>
      <c r="F60" s="21"/>
      <c r="G60" s="18"/>
      <c r="H60" s="20"/>
      <c r="I60" s="15" t="str">
        <f t="shared" ca="1" si="0"/>
        <v/>
      </c>
      <c r="J60" s="17" t="str">
        <f t="shared" ca="1" si="1"/>
        <v/>
      </c>
      <c r="K60" s="26">
        <f>IF($A60="","",IF(IFERROR(INDEX(증권사!$B$5:$B$34,MATCH($A60,증권사!$A$5:$A$34,0))&amp;"","")="",0,1))</f>
        <v>0</v>
      </c>
      <c r="L60" s="26" t="str">
        <f>IF(AND($A60&lt;&gt;"",$C60&lt;&gt;"",$G60&lt;&gt;"완료"),$A60&amp;"-"&amp;COUNTIFS($A$5:$A60,$A60,$C$5:$C60,"&lt;&gt;",$G$5:$G60,"&lt;&gt;완료"),"")</f>
        <v>10-7</v>
      </c>
      <c r="M60" s="26" t="str">
        <f t="shared" si="2"/>
        <v/>
      </c>
    </row>
    <row r="61" spans="1:13" ht="22.05" customHeight="1" x14ac:dyDescent="0.4">
      <c r="A61" s="18"/>
      <c r="B61" s="16" t="str">
        <f>IF($A61="","",IFERROR(INDEX(증권사!$C$5:$C$34,MATCH($A61,증권사!$A$5:$A$34,0))&amp;"","증권사 No 확인"))</f>
        <v/>
      </c>
      <c r="C61" s="20"/>
      <c r="D61" s="18"/>
      <c r="E61" s="25"/>
      <c r="F61" s="21"/>
      <c r="G61" s="18"/>
      <c r="H61" s="20"/>
      <c r="I61" s="15" t="str">
        <f t="shared" ca="1" si="0"/>
        <v/>
      </c>
      <c r="J61" s="17" t="str">
        <f t="shared" ca="1" si="1"/>
        <v/>
      </c>
      <c r="K61" s="26" t="str">
        <f>IF($A61="","",IF(IFERROR(INDEX(증권사!$B$5:$B$34,MATCH($A61,증권사!$A$5:$A$34,0))&amp;"","")="",0,1))</f>
        <v/>
      </c>
      <c r="L61" s="26" t="str">
        <f>IF(AND($A61&lt;&gt;"",$C61&lt;&gt;"",$G61&lt;&gt;"완료"),$A61&amp;"-"&amp;COUNTIFS($A$5:$A61,$A61,$C$5:$C61,"&lt;&gt;",$G$5:$G61,"&lt;&gt;완료"),"")</f>
        <v/>
      </c>
      <c r="M61" s="26" t="str">
        <f t="shared" si="2"/>
        <v/>
      </c>
    </row>
    <row r="62" spans="1:13" ht="22.05" customHeight="1" x14ac:dyDescent="0.4">
      <c r="A62" s="18"/>
      <c r="B62" s="16" t="str">
        <f>IF($A62="","",IFERROR(INDEX(증권사!$C$5:$C$34,MATCH($A62,증권사!$A$5:$A$34,0))&amp;"","증권사 No 확인"))</f>
        <v/>
      </c>
      <c r="C62" s="20"/>
      <c r="D62" s="18"/>
      <c r="E62" s="25"/>
      <c r="F62" s="21"/>
      <c r="G62" s="18"/>
      <c r="H62" s="20"/>
      <c r="I62" s="15" t="str">
        <f t="shared" ca="1" si="0"/>
        <v/>
      </c>
      <c r="J62" s="17" t="str">
        <f t="shared" ca="1" si="1"/>
        <v/>
      </c>
      <c r="K62" s="26" t="str">
        <f>IF($A62="","",IF(IFERROR(INDEX(증권사!$B$5:$B$34,MATCH($A62,증권사!$A$5:$A$34,0))&amp;"","")="",0,1))</f>
        <v/>
      </c>
      <c r="L62" s="26" t="str">
        <f>IF(AND($A62&lt;&gt;"",$C62&lt;&gt;"",$G62&lt;&gt;"완료"),$A62&amp;"-"&amp;COUNTIFS($A$5:$A62,$A62,$C$5:$C62,"&lt;&gt;",$G$5:$G62,"&lt;&gt;완료"),"")</f>
        <v/>
      </c>
      <c r="M62" s="26" t="str">
        <f t="shared" si="2"/>
        <v/>
      </c>
    </row>
    <row r="63" spans="1:13" ht="22.05" customHeight="1" x14ac:dyDescent="0.4">
      <c r="A63" s="18"/>
      <c r="B63" s="16" t="str">
        <f>IF($A63="","",IFERROR(INDEX(증권사!$C$5:$C$34,MATCH($A63,증권사!$A$5:$A$34,0))&amp;"","증권사 No 확인"))</f>
        <v/>
      </c>
      <c r="C63" s="20"/>
      <c r="D63" s="18"/>
      <c r="E63" s="25"/>
      <c r="F63" s="21"/>
      <c r="G63" s="18"/>
      <c r="H63" s="20"/>
      <c r="I63" s="15" t="str">
        <f t="shared" ca="1" si="0"/>
        <v/>
      </c>
      <c r="J63" s="17" t="str">
        <f t="shared" ca="1" si="1"/>
        <v/>
      </c>
      <c r="K63" s="26" t="str">
        <f>IF($A63="","",IF(IFERROR(INDEX(증권사!$B$5:$B$34,MATCH($A63,증권사!$A$5:$A$34,0))&amp;"","")="",0,1))</f>
        <v/>
      </c>
      <c r="L63" s="26" t="str">
        <f>IF(AND($A63&lt;&gt;"",$C63&lt;&gt;"",$G63&lt;&gt;"완료"),$A63&amp;"-"&amp;COUNTIFS($A$5:$A63,$A63,$C$5:$C63,"&lt;&gt;",$G$5:$G63,"&lt;&gt;완료"),"")</f>
        <v/>
      </c>
      <c r="M63" s="26" t="str">
        <f t="shared" si="2"/>
        <v/>
      </c>
    </row>
    <row r="64" spans="1:13" ht="22.05" customHeight="1" x14ac:dyDescent="0.4">
      <c r="A64" s="18"/>
      <c r="B64" s="16" t="str">
        <f>IF($A64="","",IFERROR(INDEX(증권사!$C$5:$C$34,MATCH($A64,증권사!$A$5:$A$34,0))&amp;"","증권사 No 확인"))</f>
        <v/>
      </c>
      <c r="C64" s="20"/>
      <c r="D64" s="18"/>
      <c r="E64" s="25"/>
      <c r="F64" s="21"/>
      <c r="G64" s="18"/>
      <c r="H64" s="20"/>
      <c r="I64" s="15" t="str">
        <f t="shared" ca="1" si="0"/>
        <v/>
      </c>
      <c r="J64" s="17" t="str">
        <f t="shared" ca="1" si="1"/>
        <v/>
      </c>
      <c r="K64" s="26" t="str">
        <f>IF($A64="","",IF(IFERROR(INDEX(증권사!$B$5:$B$34,MATCH($A64,증권사!$A$5:$A$34,0))&amp;"","")="",0,1))</f>
        <v/>
      </c>
      <c r="L64" s="26" t="str">
        <f>IF(AND($A64&lt;&gt;"",$C64&lt;&gt;"",$G64&lt;&gt;"완료"),$A64&amp;"-"&amp;COUNTIFS($A$5:$A64,$A64,$C$5:$C64,"&lt;&gt;",$G$5:$G64,"&lt;&gt;완료"),"")</f>
        <v/>
      </c>
      <c r="M64" s="26" t="str">
        <f t="shared" si="2"/>
        <v/>
      </c>
    </row>
    <row r="65" spans="1:13" ht="22.05" customHeight="1" x14ac:dyDescent="0.4">
      <c r="A65" s="18"/>
      <c r="B65" s="16" t="str">
        <f>IF($A65="","",IFERROR(INDEX(증권사!$C$5:$C$34,MATCH($A65,증권사!$A$5:$A$34,0))&amp;"","증권사 No 확인"))</f>
        <v/>
      </c>
      <c r="C65" s="20"/>
      <c r="D65" s="18"/>
      <c r="E65" s="25"/>
      <c r="F65" s="21"/>
      <c r="G65" s="18"/>
      <c r="H65" s="20"/>
      <c r="I65" s="15" t="str">
        <f t="shared" ca="1" si="0"/>
        <v/>
      </c>
      <c r="J65" s="17" t="str">
        <f t="shared" ca="1" si="1"/>
        <v/>
      </c>
      <c r="K65" s="26" t="str">
        <f>IF($A65="","",IF(IFERROR(INDEX(증권사!$B$5:$B$34,MATCH($A65,증권사!$A$5:$A$34,0))&amp;"","")="",0,1))</f>
        <v/>
      </c>
      <c r="L65" s="26" t="str">
        <f>IF(AND($A65&lt;&gt;"",$C65&lt;&gt;"",$G65&lt;&gt;"완료"),$A65&amp;"-"&amp;COUNTIFS($A$5:$A65,$A65,$C$5:$C65,"&lt;&gt;",$G$5:$G65,"&lt;&gt;완료"),"")</f>
        <v/>
      </c>
      <c r="M65" s="26" t="str">
        <f t="shared" si="2"/>
        <v/>
      </c>
    </row>
    <row r="66" spans="1:13" ht="22.05" customHeight="1" x14ac:dyDescent="0.4">
      <c r="A66" s="18"/>
      <c r="B66" s="16" t="str">
        <f>IF($A66="","",IFERROR(INDEX(증권사!$C$5:$C$34,MATCH($A66,증권사!$A$5:$A$34,0))&amp;"","증권사 No 확인"))</f>
        <v/>
      </c>
      <c r="C66" s="20"/>
      <c r="D66" s="18"/>
      <c r="E66" s="25"/>
      <c r="F66" s="21"/>
      <c r="G66" s="18"/>
      <c r="H66" s="20"/>
      <c r="I66" s="15" t="str">
        <f t="shared" ca="1" si="0"/>
        <v/>
      </c>
      <c r="J66" s="17" t="str">
        <f t="shared" ca="1" si="1"/>
        <v/>
      </c>
      <c r="K66" s="26" t="str">
        <f>IF($A66="","",IF(IFERROR(INDEX(증권사!$B$5:$B$34,MATCH($A66,증권사!$A$5:$A$34,0))&amp;"","")="",0,1))</f>
        <v/>
      </c>
      <c r="L66" s="26" t="str">
        <f>IF(AND($A66&lt;&gt;"",$C66&lt;&gt;"",$G66&lt;&gt;"완료"),$A66&amp;"-"&amp;COUNTIFS($A$5:$A66,$A66,$C$5:$C66,"&lt;&gt;",$G$5:$G66,"&lt;&gt;완료"),"")</f>
        <v/>
      </c>
      <c r="M66" s="26" t="str">
        <f t="shared" si="2"/>
        <v/>
      </c>
    </row>
    <row r="67" spans="1:13" ht="22.05" customHeight="1" x14ac:dyDescent="0.4">
      <c r="A67" s="18"/>
      <c r="B67" s="16" t="str">
        <f>IF($A67="","",IFERROR(INDEX(증권사!$C$5:$C$34,MATCH($A67,증권사!$A$5:$A$34,0))&amp;"","증권사 No 확인"))</f>
        <v/>
      </c>
      <c r="C67" s="20"/>
      <c r="D67" s="18"/>
      <c r="E67" s="25"/>
      <c r="F67" s="21"/>
      <c r="G67" s="18"/>
      <c r="H67" s="20"/>
      <c r="I67" s="15" t="str">
        <f t="shared" ca="1" si="0"/>
        <v/>
      </c>
      <c r="J67" s="17" t="str">
        <f t="shared" ca="1" si="1"/>
        <v/>
      </c>
      <c r="K67" s="26" t="str">
        <f>IF($A67="","",IF(IFERROR(INDEX(증권사!$B$5:$B$34,MATCH($A67,증권사!$A$5:$A$34,0))&amp;"","")="",0,1))</f>
        <v/>
      </c>
      <c r="L67" s="26" t="str">
        <f>IF(AND($A67&lt;&gt;"",$C67&lt;&gt;"",$G67&lt;&gt;"완료"),$A67&amp;"-"&amp;COUNTIFS($A$5:$A67,$A67,$C$5:$C67,"&lt;&gt;",$G$5:$G67,"&lt;&gt;완료"),"")</f>
        <v/>
      </c>
      <c r="M67" s="26" t="str">
        <f t="shared" si="2"/>
        <v/>
      </c>
    </row>
    <row r="68" spans="1:13" ht="22.05" customHeight="1" x14ac:dyDescent="0.4">
      <c r="A68" s="18"/>
      <c r="B68" s="16" t="str">
        <f>IF($A68="","",IFERROR(INDEX(증권사!$C$5:$C$34,MATCH($A68,증권사!$A$5:$A$34,0))&amp;"","증권사 No 확인"))</f>
        <v/>
      </c>
      <c r="C68" s="20"/>
      <c r="D68" s="18"/>
      <c r="E68" s="25"/>
      <c r="F68" s="21"/>
      <c r="G68" s="18"/>
      <c r="H68" s="20"/>
      <c r="I68" s="15" t="str">
        <f t="shared" ca="1" si="0"/>
        <v/>
      </c>
      <c r="J68" s="17" t="str">
        <f t="shared" ca="1" si="1"/>
        <v/>
      </c>
      <c r="K68" s="26" t="str">
        <f>IF($A68="","",IF(IFERROR(INDEX(증권사!$B$5:$B$34,MATCH($A68,증권사!$A$5:$A$34,0))&amp;"","")="",0,1))</f>
        <v/>
      </c>
      <c r="L68" s="26" t="str">
        <f>IF(AND($A68&lt;&gt;"",$C68&lt;&gt;"",$G68&lt;&gt;"완료"),$A68&amp;"-"&amp;COUNTIFS($A$5:$A68,$A68,$C$5:$C68,"&lt;&gt;",$G$5:$G68,"&lt;&gt;완료"),"")</f>
        <v/>
      </c>
      <c r="M68" s="26" t="str">
        <f t="shared" si="2"/>
        <v/>
      </c>
    </row>
    <row r="69" spans="1:13" ht="22.05" customHeight="1" x14ac:dyDescent="0.4">
      <c r="A69" s="18"/>
      <c r="B69" s="16" t="str">
        <f>IF($A69="","",IFERROR(INDEX(증권사!$C$5:$C$34,MATCH($A69,증권사!$A$5:$A$34,0))&amp;"","증권사 No 확인"))</f>
        <v/>
      </c>
      <c r="C69" s="20"/>
      <c r="D69" s="18"/>
      <c r="E69" s="25"/>
      <c r="F69" s="21"/>
      <c r="G69" s="18"/>
      <c r="H69" s="20"/>
      <c r="I69" s="15" t="str">
        <f t="shared" ref="I69:I132" ca="1" si="3">IF(OR($A69="",$C69="",$G69="완료",$K69&lt;&gt;1,NOT(ISNUMBER($F69))),"",INT($F69)-TODAY())</f>
        <v/>
      </c>
      <c r="J69" s="17" t="str">
        <f t="shared" ref="J69:J132" ca="1" si="4">IF($I69="","",IF($I69&lt;0,"기한 지남",IF($I69&lt;=7,"7일 내","")))</f>
        <v/>
      </c>
      <c r="K69" s="26" t="str">
        <f>IF($A69="","",IF(IFERROR(INDEX(증권사!$B$5:$B$34,MATCH($A69,증권사!$A$5:$A$34,0))&amp;"","")="",0,1))</f>
        <v/>
      </c>
      <c r="L69" s="26" t="str">
        <f>IF(AND($A69&lt;&gt;"",$C69&lt;&gt;"",$G69&lt;&gt;"완료"),$A69&amp;"-"&amp;COUNTIFS($A$5:$A69,$A69,$C$5:$C69,"&lt;&gt;",$G$5:$G69,"&lt;&gt;완료"),"")</f>
        <v/>
      </c>
      <c r="M69" s="26" t="str">
        <f t="shared" ref="M69:M132" si="5">IF(AND($K69=1,$C69&lt;&gt;"",$G69&lt;&gt;"완료",ISNUMBER($F69)),INT($F69)+ROW()/100000,"")</f>
        <v/>
      </c>
    </row>
    <row r="70" spans="1:13" ht="22.05" customHeight="1" x14ac:dyDescent="0.4">
      <c r="A70" s="18"/>
      <c r="B70" s="16" t="str">
        <f>IF($A70="","",IFERROR(INDEX(증권사!$C$5:$C$34,MATCH($A70,증권사!$A$5:$A$34,0))&amp;"","증권사 No 확인"))</f>
        <v/>
      </c>
      <c r="C70" s="20"/>
      <c r="D70" s="18"/>
      <c r="E70" s="25"/>
      <c r="F70" s="21"/>
      <c r="G70" s="18"/>
      <c r="H70" s="20"/>
      <c r="I70" s="15" t="str">
        <f t="shared" ca="1" si="3"/>
        <v/>
      </c>
      <c r="J70" s="17" t="str">
        <f t="shared" ca="1" si="4"/>
        <v/>
      </c>
      <c r="K70" s="26" t="str">
        <f>IF($A70="","",IF(IFERROR(INDEX(증권사!$B$5:$B$34,MATCH($A70,증권사!$A$5:$A$34,0))&amp;"","")="",0,1))</f>
        <v/>
      </c>
      <c r="L70" s="26" t="str">
        <f>IF(AND($A70&lt;&gt;"",$C70&lt;&gt;"",$G70&lt;&gt;"완료"),$A70&amp;"-"&amp;COUNTIFS($A$5:$A70,$A70,$C$5:$C70,"&lt;&gt;",$G$5:$G70,"&lt;&gt;완료"),"")</f>
        <v/>
      </c>
      <c r="M70" s="26" t="str">
        <f t="shared" si="5"/>
        <v/>
      </c>
    </row>
    <row r="71" spans="1:13" ht="22.05" customHeight="1" x14ac:dyDescent="0.4">
      <c r="A71" s="18"/>
      <c r="B71" s="16" t="str">
        <f>IF($A71="","",IFERROR(INDEX(증권사!$C$5:$C$34,MATCH($A71,증권사!$A$5:$A$34,0))&amp;"","증권사 No 확인"))</f>
        <v/>
      </c>
      <c r="C71" s="20"/>
      <c r="D71" s="18"/>
      <c r="E71" s="25"/>
      <c r="F71" s="21"/>
      <c r="G71" s="18"/>
      <c r="H71" s="20"/>
      <c r="I71" s="15" t="str">
        <f t="shared" ca="1" si="3"/>
        <v/>
      </c>
      <c r="J71" s="17" t="str">
        <f t="shared" ca="1" si="4"/>
        <v/>
      </c>
      <c r="K71" s="26" t="str">
        <f>IF($A71="","",IF(IFERROR(INDEX(증권사!$B$5:$B$34,MATCH($A71,증권사!$A$5:$A$34,0))&amp;"","")="",0,1))</f>
        <v/>
      </c>
      <c r="L71" s="26" t="str">
        <f>IF(AND($A71&lt;&gt;"",$C71&lt;&gt;"",$G71&lt;&gt;"완료"),$A71&amp;"-"&amp;COUNTIFS($A$5:$A71,$A71,$C$5:$C71,"&lt;&gt;",$G$5:$G71,"&lt;&gt;완료"),"")</f>
        <v/>
      </c>
      <c r="M71" s="26" t="str">
        <f t="shared" si="5"/>
        <v/>
      </c>
    </row>
    <row r="72" spans="1:13" ht="22.05" customHeight="1" x14ac:dyDescent="0.4">
      <c r="A72" s="18"/>
      <c r="B72" s="16" t="str">
        <f>IF($A72="","",IFERROR(INDEX(증권사!$C$5:$C$34,MATCH($A72,증권사!$A$5:$A$34,0))&amp;"","증권사 No 확인"))</f>
        <v/>
      </c>
      <c r="C72" s="20"/>
      <c r="D72" s="18"/>
      <c r="E72" s="25"/>
      <c r="F72" s="21"/>
      <c r="G72" s="18"/>
      <c r="H72" s="20"/>
      <c r="I72" s="15" t="str">
        <f t="shared" ca="1" si="3"/>
        <v/>
      </c>
      <c r="J72" s="17" t="str">
        <f t="shared" ca="1" si="4"/>
        <v/>
      </c>
      <c r="K72" s="26" t="str">
        <f>IF($A72="","",IF(IFERROR(INDEX(증권사!$B$5:$B$34,MATCH($A72,증권사!$A$5:$A$34,0))&amp;"","")="",0,1))</f>
        <v/>
      </c>
      <c r="L72" s="26" t="str">
        <f>IF(AND($A72&lt;&gt;"",$C72&lt;&gt;"",$G72&lt;&gt;"완료"),$A72&amp;"-"&amp;COUNTIFS($A$5:$A72,$A72,$C$5:$C72,"&lt;&gt;",$G$5:$G72,"&lt;&gt;완료"),"")</f>
        <v/>
      </c>
      <c r="M72" s="26" t="str">
        <f t="shared" si="5"/>
        <v/>
      </c>
    </row>
    <row r="73" spans="1:13" ht="22.05" customHeight="1" x14ac:dyDescent="0.4">
      <c r="A73" s="18"/>
      <c r="B73" s="16" t="str">
        <f>IF($A73="","",IFERROR(INDEX(증권사!$C$5:$C$34,MATCH($A73,증권사!$A$5:$A$34,0))&amp;"","증권사 No 확인"))</f>
        <v/>
      </c>
      <c r="C73" s="20"/>
      <c r="D73" s="18"/>
      <c r="E73" s="25"/>
      <c r="F73" s="21"/>
      <c r="G73" s="18"/>
      <c r="H73" s="20"/>
      <c r="I73" s="15" t="str">
        <f t="shared" ca="1" si="3"/>
        <v/>
      </c>
      <c r="J73" s="17" t="str">
        <f t="shared" ca="1" si="4"/>
        <v/>
      </c>
      <c r="K73" s="26" t="str">
        <f>IF($A73="","",IF(IFERROR(INDEX(증권사!$B$5:$B$34,MATCH($A73,증권사!$A$5:$A$34,0))&amp;"","")="",0,1))</f>
        <v/>
      </c>
      <c r="L73" s="26" t="str">
        <f>IF(AND($A73&lt;&gt;"",$C73&lt;&gt;"",$G73&lt;&gt;"완료"),$A73&amp;"-"&amp;COUNTIFS($A$5:$A73,$A73,$C$5:$C73,"&lt;&gt;",$G$5:$G73,"&lt;&gt;완료"),"")</f>
        <v/>
      </c>
      <c r="M73" s="26" t="str">
        <f t="shared" si="5"/>
        <v/>
      </c>
    </row>
    <row r="74" spans="1:13" ht="22.05" customHeight="1" x14ac:dyDescent="0.4">
      <c r="A74" s="18"/>
      <c r="B74" s="16" t="str">
        <f>IF($A74="","",IFERROR(INDEX(증권사!$C$5:$C$34,MATCH($A74,증권사!$A$5:$A$34,0))&amp;"","증권사 No 확인"))</f>
        <v/>
      </c>
      <c r="C74" s="20"/>
      <c r="D74" s="18"/>
      <c r="E74" s="25"/>
      <c r="F74" s="21"/>
      <c r="G74" s="18"/>
      <c r="H74" s="20"/>
      <c r="I74" s="15" t="str">
        <f t="shared" ca="1" si="3"/>
        <v/>
      </c>
      <c r="J74" s="17" t="str">
        <f t="shared" ca="1" si="4"/>
        <v/>
      </c>
      <c r="K74" s="26" t="str">
        <f>IF($A74="","",IF(IFERROR(INDEX(증권사!$B$5:$B$34,MATCH($A74,증권사!$A$5:$A$34,0))&amp;"","")="",0,1))</f>
        <v/>
      </c>
      <c r="L74" s="26" t="str">
        <f>IF(AND($A74&lt;&gt;"",$C74&lt;&gt;"",$G74&lt;&gt;"완료"),$A74&amp;"-"&amp;COUNTIFS($A$5:$A74,$A74,$C$5:$C74,"&lt;&gt;",$G$5:$G74,"&lt;&gt;완료"),"")</f>
        <v/>
      </c>
      <c r="M74" s="26" t="str">
        <f t="shared" si="5"/>
        <v/>
      </c>
    </row>
    <row r="75" spans="1:13" ht="22.05" customHeight="1" x14ac:dyDescent="0.4">
      <c r="A75" s="18"/>
      <c r="B75" s="16" t="str">
        <f>IF($A75="","",IFERROR(INDEX(증권사!$C$5:$C$34,MATCH($A75,증권사!$A$5:$A$34,0))&amp;"","증권사 No 확인"))</f>
        <v/>
      </c>
      <c r="C75" s="20"/>
      <c r="D75" s="18"/>
      <c r="E75" s="25"/>
      <c r="F75" s="21"/>
      <c r="G75" s="18"/>
      <c r="H75" s="20"/>
      <c r="I75" s="15" t="str">
        <f t="shared" ca="1" si="3"/>
        <v/>
      </c>
      <c r="J75" s="17" t="str">
        <f t="shared" ca="1" si="4"/>
        <v/>
      </c>
      <c r="K75" s="26" t="str">
        <f>IF($A75="","",IF(IFERROR(INDEX(증권사!$B$5:$B$34,MATCH($A75,증권사!$A$5:$A$34,0))&amp;"","")="",0,1))</f>
        <v/>
      </c>
      <c r="L75" s="26" t="str">
        <f>IF(AND($A75&lt;&gt;"",$C75&lt;&gt;"",$G75&lt;&gt;"완료"),$A75&amp;"-"&amp;COUNTIFS($A$5:$A75,$A75,$C$5:$C75,"&lt;&gt;",$G$5:$G75,"&lt;&gt;완료"),"")</f>
        <v/>
      </c>
      <c r="M75" s="26" t="str">
        <f t="shared" si="5"/>
        <v/>
      </c>
    </row>
    <row r="76" spans="1:13" ht="22.05" customHeight="1" x14ac:dyDescent="0.4">
      <c r="A76" s="18"/>
      <c r="B76" s="16" t="str">
        <f>IF($A76="","",IFERROR(INDEX(증권사!$C$5:$C$34,MATCH($A76,증권사!$A$5:$A$34,0))&amp;"","증권사 No 확인"))</f>
        <v/>
      </c>
      <c r="C76" s="20"/>
      <c r="D76" s="18"/>
      <c r="E76" s="25"/>
      <c r="F76" s="21"/>
      <c r="G76" s="18"/>
      <c r="H76" s="20"/>
      <c r="I76" s="15" t="str">
        <f t="shared" ca="1" si="3"/>
        <v/>
      </c>
      <c r="J76" s="17" t="str">
        <f t="shared" ca="1" si="4"/>
        <v/>
      </c>
      <c r="K76" s="26" t="str">
        <f>IF($A76="","",IF(IFERROR(INDEX(증권사!$B$5:$B$34,MATCH($A76,증권사!$A$5:$A$34,0))&amp;"","")="",0,1))</f>
        <v/>
      </c>
      <c r="L76" s="26" t="str">
        <f>IF(AND($A76&lt;&gt;"",$C76&lt;&gt;"",$G76&lt;&gt;"완료"),$A76&amp;"-"&amp;COUNTIFS($A$5:$A76,$A76,$C$5:$C76,"&lt;&gt;",$G$5:$G76,"&lt;&gt;완료"),"")</f>
        <v/>
      </c>
      <c r="M76" s="26" t="str">
        <f t="shared" si="5"/>
        <v/>
      </c>
    </row>
    <row r="77" spans="1:13" ht="22.05" customHeight="1" x14ac:dyDescent="0.4">
      <c r="A77" s="18"/>
      <c r="B77" s="16" t="str">
        <f>IF($A77="","",IFERROR(INDEX(증권사!$C$5:$C$34,MATCH($A77,증권사!$A$5:$A$34,0))&amp;"","증권사 No 확인"))</f>
        <v/>
      </c>
      <c r="C77" s="20"/>
      <c r="D77" s="18"/>
      <c r="E77" s="25"/>
      <c r="F77" s="21"/>
      <c r="G77" s="18"/>
      <c r="H77" s="20"/>
      <c r="I77" s="15" t="str">
        <f t="shared" ca="1" si="3"/>
        <v/>
      </c>
      <c r="J77" s="17" t="str">
        <f t="shared" ca="1" si="4"/>
        <v/>
      </c>
      <c r="K77" s="26" t="str">
        <f>IF($A77="","",IF(IFERROR(INDEX(증권사!$B$5:$B$34,MATCH($A77,증권사!$A$5:$A$34,0))&amp;"","")="",0,1))</f>
        <v/>
      </c>
      <c r="L77" s="26" t="str">
        <f>IF(AND($A77&lt;&gt;"",$C77&lt;&gt;"",$G77&lt;&gt;"완료"),$A77&amp;"-"&amp;COUNTIFS($A$5:$A77,$A77,$C$5:$C77,"&lt;&gt;",$G$5:$G77,"&lt;&gt;완료"),"")</f>
        <v/>
      </c>
      <c r="M77" s="26" t="str">
        <f t="shared" si="5"/>
        <v/>
      </c>
    </row>
    <row r="78" spans="1:13" ht="22.05" customHeight="1" x14ac:dyDescent="0.4">
      <c r="A78" s="18"/>
      <c r="B78" s="16" t="str">
        <f>IF($A78="","",IFERROR(INDEX(증권사!$C$5:$C$34,MATCH($A78,증권사!$A$5:$A$34,0))&amp;"","증권사 No 확인"))</f>
        <v/>
      </c>
      <c r="C78" s="20"/>
      <c r="D78" s="18"/>
      <c r="E78" s="25"/>
      <c r="F78" s="21"/>
      <c r="G78" s="18"/>
      <c r="H78" s="20"/>
      <c r="I78" s="15" t="str">
        <f t="shared" ca="1" si="3"/>
        <v/>
      </c>
      <c r="J78" s="17" t="str">
        <f t="shared" ca="1" si="4"/>
        <v/>
      </c>
      <c r="K78" s="26" t="str">
        <f>IF($A78="","",IF(IFERROR(INDEX(증권사!$B$5:$B$34,MATCH($A78,증권사!$A$5:$A$34,0))&amp;"","")="",0,1))</f>
        <v/>
      </c>
      <c r="L78" s="26" t="str">
        <f>IF(AND($A78&lt;&gt;"",$C78&lt;&gt;"",$G78&lt;&gt;"완료"),$A78&amp;"-"&amp;COUNTIFS($A$5:$A78,$A78,$C$5:$C78,"&lt;&gt;",$G$5:$G78,"&lt;&gt;완료"),"")</f>
        <v/>
      </c>
      <c r="M78" s="26" t="str">
        <f t="shared" si="5"/>
        <v/>
      </c>
    </row>
    <row r="79" spans="1:13" ht="22.05" customHeight="1" x14ac:dyDescent="0.4">
      <c r="A79" s="18"/>
      <c r="B79" s="16" t="str">
        <f>IF($A79="","",IFERROR(INDEX(증권사!$C$5:$C$34,MATCH($A79,증권사!$A$5:$A$34,0))&amp;"","증권사 No 확인"))</f>
        <v/>
      </c>
      <c r="C79" s="20"/>
      <c r="D79" s="18"/>
      <c r="E79" s="25"/>
      <c r="F79" s="21"/>
      <c r="G79" s="18"/>
      <c r="H79" s="20"/>
      <c r="I79" s="15" t="str">
        <f t="shared" ca="1" si="3"/>
        <v/>
      </c>
      <c r="J79" s="17" t="str">
        <f t="shared" ca="1" si="4"/>
        <v/>
      </c>
      <c r="K79" s="26" t="str">
        <f>IF($A79="","",IF(IFERROR(INDEX(증권사!$B$5:$B$34,MATCH($A79,증권사!$A$5:$A$34,0))&amp;"","")="",0,1))</f>
        <v/>
      </c>
      <c r="L79" s="26" t="str">
        <f>IF(AND($A79&lt;&gt;"",$C79&lt;&gt;"",$G79&lt;&gt;"완료"),$A79&amp;"-"&amp;COUNTIFS($A$5:$A79,$A79,$C$5:$C79,"&lt;&gt;",$G$5:$G79,"&lt;&gt;완료"),"")</f>
        <v/>
      </c>
      <c r="M79" s="26" t="str">
        <f t="shared" si="5"/>
        <v/>
      </c>
    </row>
    <row r="80" spans="1:13" ht="22.05" customHeight="1" x14ac:dyDescent="0.4">
      <c r="A80" s="18"/>
      <c r="B80" s="16" t="str">
        <f>IF($A80="","",IFERROR(INDEX(증권사!$C$5:$C$34,MATCH($A80,증권사!$A$5:$A$34,0))&amp;"","증권사 No 확인"))</f>
        <v/>
      </c>
      <c r="C80" s="20"/>
      <c r="D80" s="18"/>
      <c r="E80" s="25"/>
      <c r="F80" s="21"/>
      <c r="G80" s="18"/>
      <c r="H80" s="20"/>
      <c r="I80" s="15" t="str">
        <f t="shared" ca="1" si="3"/>
        <v/>
      </c>
      <c r="J80" s="17" t="str">
        <f t="shared" ca="1" si="4"/>
        <v/>
      </c>
      <c r="K80" s="26" t="str">
        <f>IF($A80="","",IF(IFERROR(INDEX(증권사!$B$5:$B$34,MATCH($A80,증권사!$A$5:$A$34,0))&amp;"","")="",0,1))</f>
        <v/>
      </c>
      <c r="L80" s="26" t="str">
        <f>IF(AND($A80&lt;&gt;"",$C80&lt;&gt;"",$G80&lt;&gt;"완료"),$A80&amp;"-"&amp;COUNTIFS($A$5:$A80,$A80,$C$5:$C80,"&lt;&gt;",$G$5:$G80,"&lt;&gt;완료"),"")</f>
        <v/>
      </c>
      <c r="M80" s="26" t="str">
        <f t="shared" si="5"/>
        <v/>
      </c>
    </row>
    <row r="81" spans="1:13" ht="22.05" customHeight="1" x14ac:dyDescent="0.4">
      <c r="A81" s="18"/>
      <c r="B81" s="16" t="str">
        <f>IF($A81="","",IFERROR(INDEX(증권사!$C$5:$C$34,MATCH($A81,증권사!$A$5:$A$34,0))&amp;"","증권사 No 확인"))</f>
        <v/>
      </c>
      <c r="C81" s="20"/>
      <c r="D81" s="18"/>
      <c r="E81" s="25"/>
      <c r="F81" s="21"/>
      <c r="G81" s="18"/>
      <c r="H81" s="20"/>
      <c r="I81" s="15" t="str">
        <f t="shared" ca="1" si="3"/>
        <v/>
      </c>
      <c r="J81" s="17" t="str">
        <f t="shared" ca="1" si="4"/>
        <v/>
      </c>
      <c r="K81" s="26" t="str">
        <f>IF($A81="","",IF(IFERROR(INDEX(증권사!$B$5:$B$34,MATCH($A81,증권사!$A$5:$A$34,0))&amp;"","")="",0,1))</f>
        <v/>
      </c>
      <c r="L81" s="26" t="str">
        <f>IF(AND($A81&lt;&gt;"",$C81&lt;&gt;"",$G81&lt;&gt;"완료"),$A81&amp;"-"&amp;COUNTIFS($A$5:$A81,$A81,$C$5:$C81,"&lt;&gt;",$G$5:$G81,"&lt;&gt;완료"),"")</f>
        <v/>
      </c>
      <c r="M81" s="26" t="str">
        <f t="shared" si="5"/>
        <v/>
      </c>
    </row>
    <row r="82" spans="1:13" ht="22.05" customHeight="1" x14ac:dyDescent="0.4">
      <c r="A82" s="18"/>
      <c r="B82" s="16" t="str">
        <f>IF($A82="","",IFERROR(INDEX(증권사!$C$5:$C$34,MATCH($A82,증권사!$A$5:$A$34,0))&amp;"","증권사 No 확인"))</f>
        <v/>
      </c>
      <c r="C82" s="20"/>
      <c r="D82" s="18"/>
      <c r="E82" s="25"/>
      <c r="F82" s="21"/>
      <c r="G82" s="18"/>
      <c r="H82" s="20"/>
      <c r="I82" s="15" t="str">
        <f t="shared" ca="1" si="3"/>
        <v/>
      </c>
      <c r="J82" s="17" t="str">
        <f t="shared" ca="1" si="4"/>
        <v/>
      </c>
      <c r="K82" s="26" t="str">
        <f>IF($A82="","",IF(IFERROR(INDEX(증권사!$B$5:$B$34,MATCH($A82,증권사!$A$5:$A$34,0))&amp;"","")="",0,1))</f>
        <v/>
      </c>
      <c r="L82" s="26" t="str">
        <f>IF(AND($A82&lt;&gt;"",$C82&lt;&gt;"",$G82&lt;&gt;"완료"),$A82&amp;"-"&amp;COUNTIFS($A$5:$A82,$A82,$C$5:$C82,"&lt;&gt;",$G$5:$G82,"&lt;&gt;완료"),"")</f>
        <v/>
      </c>
      <c r="M82" s="26" t="str">
        <f t="shared" si="5"/>
        <v/>
      </c>
    </row>
    <row r="83" spans="1:13" ht="22.05" customHeight="1" x14ac:dyDescent="0.4">
      <c r="A83" s="18"/>
      <c r="B83" s="16" t="str">
        <f>IF($A83="","",IFERROR(INDEX(증권사!$C$5:$C$34,MATCH($A83,증권사!$A$5:$A$34,0))&amp;"","증권사 No 확인"))</f>
        <v/>
      </c>
      <c r="C83" s="20"/>
      <c r="D83" s="18"/>
      <c r="E83" s="25"/>
      <c r="F83" s="21"/>
      <c r="G83" s="18"/>
      <c r="H83" s="20"/>
      <c r="I83" s="15" t="str">
        <f t="shared" ca="1" si="3"/>
        <v/>
      </c>
      <c r="J83" s="17" t="str">
        <f t="shared" ca="1" si="4"/>
        <v/>
      </c>
      <c r="K83" s="26" t="str">
        <f>IF($A83="","",IF(IFERROR(INDEX(증권사!$B$5:$B$34,MATCH($A83,증권사!$A$5:$A$34,0))&amp;"","")="",0,1))</f>
        <v/>
      </c>
      <c r="L83" s="26" t="str">
        <f>IF(AND($A83&lt;&gt;"",$C83&lt;&gt;"",$G83&lt;&gt;"완료"),$A83&amp;"-"&amp;COUNTIFS($A$5:$A83,$A83,$C$5:$C83,"&lt;&gt;",$G$5:$G83,"&lt;&gt;완료"),"")</f>
        <v/>
      </c>
      <c r="M83" s="26" t="str">
        <f t="shared" si="5"/>
        <v/>
      </c>
    </row>
    <row r="84" spans="1:13" ht="22.05" customHeight="1" x14ac:dyDescent="0.4">
      <c r="A84" s="18"/>
      <c r="B84" s="16" t="str">
        <f>IF($A84="","",IFERROR(INDEX(증권사!$C$5:$C$34,MATCH($A84,증권사!$A$5:$A$34,0))&amp;"","증권사 No 확인"))</f>
        <v/>
      </c>
      <c r="C84" s="20"/>
      <c r="D84" s="18"/>
      <c r="E84" s="25"/>
      <c r="F84" s="21"/>
      <c r="G84" s="18"/>
      <c r="H84" s="20"/>
      <c r="I84" s="15" t="str">
        <f t="shared" ca="1" si="3"/>
        <v/>
      </c>
      <c r="J84" s="17" t="str">
        <f t="shared" ca="1" si="4"/>
        <v/>
      </c>
      <c r="K84" s="26" t="str">
        <f>IF($A84="","",IF(IFERROR(INDEX(증권사!$B$5:$B$34,MATCH($A84,증권사!$A$5:$A$34,0))&amp;"","")="",0,1))</f>
        <v/>
      </c>
      <c r="L84" s="26" t="str">
        <f>IF(AND($A84&lt;&gt;"",$C84&lt;&gt;"",$G84&lt;&gt;"완료"),$A84&amp;"-"&amp;COUNTIFS($A$5:$A84,$A84,$C$5:$C84,"&lt;&gt;",$G$5:$G84,"&lt;&gt;완료"),"")</f>
        <v/>
      </c>
      <c r="M84" s="26" t="str">
        <f t="shared" si="5"/>
        <v/>
      </c>
    </row>
    <row r="85" spans="1:13" ht="22.05" customHeight="1" x14ac:dyDescent="0.4">
      <c r="A85" s="18"/>
      <c r="B85" s="16" t="str">
        <f>IF($A85="","",IFERROR(INDEX(증권사!$C$5:$C$34,MATCH($A85,증권사!$A$5:$A$34,0))&amp;"","증권사 No 확인"))</f>
        <v/>
      </c>
      <c r="C85" s="20"/>
      <c r="D85" s="18"/>
      <c r="E85" s="25"/>
      <c r="F85" s="21"/>
      <c r="G85" s="18"/>
      <c r="H85" s="20"/>
      <c r="I85" s="15" t="str">
        <f t="shared" ca="1" si="3"/>
        <v/>
      </c>
      <c r="J85" s="17" t="str">
        <f t="shared" ca="1" si="4"/>
        <v/>
      </c>
      <c r="K85" s="26" t="str">
        <f>IF($A85="","",IF(IFERROR(INDEX(증권사!$B$5:$B$34,MATCH($A85,증권사!$A$5:$A$34,0))&amp;"","")="",0,1))</f>
        <v/>
      </c>
      <c r="L85" s="26" t="str">
        <f>IF(AND($A85&lt;&gt;"",$C85&lt;&gt;"",$G85&lt;&gt;"완료"),$A85&amp;"-"&amp;COUNTIFS($A$5:$A85,$A85,$C$5:$C85,"&lt;&gt;",$G$5:$G85,"&lt;&gt;완료"),"")</f>
        <v/>
      </c>
      <c r="M85" s="26" t="str">
        <f t="shared" si="5"/>
        <v/>
      </c>
    </row>
    <row r="86" spans="1:13" ht="22.05" customHeight="1" x14ac:dyDescent="0.4">
      <c r="A86" s="18"/>
      <c r="B86" s="16" t="str">
        <f>IF($A86="","",IFERROR(INDEX(증권사!$C$5:$C$34,MATCH($A86,증권사!$A$5:$A$34,0))&amp;"","증권사 No 확인"))</f>
        <v/>
      </c>
      <c r="C86" s="20"/>
      <c r="D86" s="18"/>
      <c r="E86" s="25"/>
      <c r="F86" s="21"/>
      <c r="G86" s="18"/>
      <c r="H86" s="20"/>
      <c r="I86" s="15" t="str">
        <f t="shared" ca="1" si="3"/>
        <v/>
      </c>
      <c r="J86" s="17" t="str">
        <f t="shared" ca="1" si="4"/>
        <v/>
      </c>
      <c r="K86" s="26" t="str">
        <f>IF($A86="","",IF(IFERROR(INDEX(증권사!$B$5:$B$34,MATCH($A86,증권사!$A$5:$A$34,0))&amp;"","")="",0,1))</f>
        <v/>
      </c>
      <c r="L86" s="26" t="str">
        <f>IF(AND($A86&lt;&gt;"",$C86&lt;&gt;"",$G86&lt;&gt;"완료"),$A86&amp;"-"&amp;COUNTIFS($A$5:$A86,$A86,$C$5:$C86,"&lt;&gt;",$G$5:$G86,"&lt;&gt;완료"),"")</f>
        <v/>
      </c>
      <c r="M86" s="26" t="str">
        <f t="shared" si="5"/>
        <v/>
      </c>
    </row>
    <row r="87" spans="1:13" ht="22.05" customHeight="1" x14ac:dyDescent="0.4">
      <c r="A87" s="18"/>
      <c r="B87" s="16" t="str">
        <f>IF($A87="","",IFERROR(INDEX(증권사!$C$5:$C$34,MATCH($A87,증권사!$A$5:$A$34,0))&amp;"","증권사 No 확인"))</f>
        <v/>
      </c>
      <c r="C87" s="20"/>
      <c r="D87" s="18"/>
      <c r="E87" s="25"/>
      <c r="F87" s="21"/>
      <c r="G87" s="18"/>
      <c r="H87" s="20"/>
      <c r="I87" s="15" t="str">
        <f t="shared" ca="1" si="3"/>
        <v/>
      </c>
      <c r="J87" s="17" t="str">
        <f t="shared" ca="1" si="4"/>
        <v/>
      </c>
      <c r="K87" s="26" t="str">
        <f>IF($A87="","",IF(IFERROR(INDEX(증권사!$B$5:$B$34,MATCH($A87,증권사!$A$5:$A$34,0))&amp;"","")="",0,1))</f>
        <v/>
      </c>
      <c r="L87" s="26" t="str">
        <f>IF(AND($A87&lt;&gt;"",$C87&lt;&gt;"",$G87&lt;&gt;"완료"),$A87&amp;"-"&amp;COUNTIFS($A$5:$A87,$A87,$C$5:$C87,"&lt;&gt;",$G$5:$G87,"&lt;&gt;완료"),"")</f>
        <v/>
      </c>
      <c r="M87" s="26" t="str">
        <f t="shared" si="5"/>
        <v/>
      </c>
    </row>
    <row r="88" spans="1:13" ht="22.05" customHeight="1" x14ac:dyDescent="0.4">
      <c r="A88" s="18"/>
      <c r="B88" s="16" t="str">
        <f>IF($A88="","",IFERROR(INDEX(증권사!$C$5:$C$34,MATCH($A88,증권사!$A$5:$A$34,0))&amp;"","증권사 No 확인"))</f>
        <v/>
      </c>
      <c r="C88" s="20"/>
      <c r="D88" s="18"/>
      <c r="E88" s="25"/>
      <c r="F88" s="21"/>
      <c r="G88" s="18"/>
      <c r="H88" s="20"/>
      <c r="I88" s="15" t="str">
        <f t="shared" ca="1" si="3"/>
        <v/>
      </c>
      <c r="J88" s="17" t="str">
        <f t="shared" ca="1" si="4"/>
        <v/>
      </c>
      <c r="K88" s="26" t="str">
        <f>IF($A88="","",IF(IFERROR(INDEX(증권사!$B$5:$B$34,MATCH($A88,증권사!$A$5:$A$34,0))&amp;"","")="",0,1))</f>
        <v/>
      </c>
      <c r="L88" s="26" t="str">
        <f>IF(AND($A88&lt;&gt;"",$C88&lt;&gt;"",$G88&lt;&gt;"완료"),$A88&amp;"-"&amp;COUNTIFS($A$5:$A88,$A88,$C$5:$C88,"&lt;&gt;",$G$5:$G88,"&lt;&gt;완료"),"")</f>
        <v/>
      </c>
      <c r="M88" s="26" t="str">
        <f t="shared" si="5"/>
        <v/>
      </c>
    </row>
    <row r="89" spans="1:13" ht="22.05" customHeight="1" x14ac:dyDescent="0.4">
      <c r="A89" s="18"/>
      <c r="B89" s="16" t="str">
        <f>IF($A89="","",IFERROR(INDEX(증권사!$C$5:$C$34,MATCH($A89,증권사!$A$5:$A$34,0))&amp;"","증권사 No 확인"))</f>
        <v/>
      </c>
      <c r="C89" s="20"/>
      <c r="D89" s="18"/>
      <c r="E89" s="25"/>
      <c r="F89" s="21"/>
      <c r="G89" s="18"/>
      <c r="H89" s="20"/>
      <c r="I89" s="15" t="str">
        <f t="shared" ca="1" si="3"/>
        <v/>
      </c>
      <c r="J89" s="17" t="str">
        <f t="shared" ca="1" si="4"/>
        <v/>
      </c>
      <c r="K89" s="26" t="str">
        <f>IF($A89="","",IF(IFERROR(INDEX(증권사!$B$5:$B$34,MATCH($A89,증권사!$A$5:$A$34,0))&amp;"","")="",0,1))</f>
        <v/>
      </c>
      <c r="L89" s="26" t="str">
        <f>IF(AND($A89&lt;&gt;"",$C89&lt;&gt;"",$G89&lt;&gt;"완료"),$A89&amp;"-"&amp;COUNTIFS($A$5:$A89,$A89,$C$5:$C89,"&lt;&gt;",$G$5:$G89,"&lt;&gt;완료"),"")</f>
        <v/>
      </c>
      <c r="M89" s="26" t="str">
        <f t="shared" si="5"/>
        <v/>
      </c>
    </row>
    <row r="90" spans="1:13" ht="22.05" customHeight="1" x14ac:dyDescent="0.4">
      <c r="A90" s="18"/>
      <c r="B90" s="16" t="str">
        <f>IF($A90="","",IFERROR(INDEX(증권사!$C$5:$C$34,MATCH($A90,증권사!$A$5:$A$34,0))&amp;"","증권사 No 확인"))</f>
        <v/>
      </c>
      <c r="C90" s="20"/>
      <c r="D90" s="18"/>
      <c r="E90" s="25"/>
      <c r="F90" s="21"/>
      <c r="G90" s="18"/>
      <c r="H90" s="20"/>
      <c r="I90" s="15" t="str">
        <f t="shared" ca="1" si="3"/>
        <v/>
      </c>
      <c r="J90" s="17" t="str">
        <f t="shared" ca="1" si="4"/>
        <v/>
      </c>
      <c r="K90" s="26" t="str">
        <f>IF($A90="","",IF(IFERROR(INDEX(증권사!$B$5:$B$34,MATCH($A90,증권사!$A$5:$A$34,0))&amp;"","")="",0,1))</f>
        <v/>
      </c>
      <c r="L90" s="26" t="str">
        <f>IF(AND($A90&lt;&gt;"",$C90&lt;&gt;"",$G90&lt;&gt;"완료"),$A90&amp;"-"&amp;COUNTIFS($A$5:$A90,$A90,$C$5:$C90,"&lt;&gt;",$G$5:$G90,"&lt;&gt;완료"),"")</f>
        <v/>
      </c>
      <c r="M90" s="26" t="str">
        <f t="shared" si="5"/>
        <v/>
      </c>
    </row>
    <row r="91" spans="1:13" ht="22.05" customHeight="1" x14ac:dyDescent="0.4">
      <c r="A91" s="18"/>
      <c r="B91" s="16" t="str">
        <f>IF($A91="","",IFERROR(INDEX(증권사!$C$5:$C$34,MATCH($A91,증권사!$A$5:$A$34,0))&amp;"","증권사 No 확인"))</f>
        <v/>
      </c>
      <c r="C91" s="20"/>
      <c r="D91" s="18"/>
      <c r="E91" s="25"/>
      <c r="F91" s="21"/>
      <c r="G91" s="18"/>
      <c r="H91" s="20"/>
      <c r="I91" s="15" t="str">
        <f t="shared" ca="1" si="3"/>
        <v/>
      </c>
      <c r="J91" s="17" t="str">
        <f t="shared" ca="1" si="4"/>
        <v/>
      </c>
      <c r="K91" s="26" t="str">
        <f>IF($A91="","",IF(IFERROR(INDEX(증권사!$B$5:$B$34,MATCH($A91,증권사!$A$5:$A$34,0))&amp;"","")="",0,1))</f>
        <v/>
      </c>
      <c r="L91" s="26" t="str">
        <f>IF(AND($A91&lt;&gt;"",$C91&lt;&gt;"",$G91&lt;&gt;"완료"),$A91&amp;"-"&amp;COUNTIFS($A$5:$A91,$A91,$C$5:$C91,"&lt;&gt;",$G$5:$G91,"&lt;&gt;완료"),"")</f>
        <v/>
      </c>
      <c r="M91" s="26" t="str">
        <f t="shared" si="5"/>
        <v/>
      </c>
    </row>
    <row r="92" spans="1:13" ht="22.05" customHeight="1" x14ac:dyDescent="0.4">
      <c r="A92" s="18"/>
      <c r="B92" s="16" t="str">
        <f>IF($A92="","",IFERROR(INDEX(증권사!$C$5:$C$34,MATCH($A92,증권사!$A$5:$A$34,0))&amp;"","증권사 No 확인"))</f>
        <v/>
      </c>
      <c r="C92" s="20"/>
      <c r="D92" s="18"/>
      <c r="E92" s="25"/>
      <c r="F92" s="21"/>
      <c r="G92" s="18"/>
      <c r="H92" s="20"/>
      <c r="I92" s="15" t="str">
        <f t="shared" ca="1" si="3"/>
        <v/>
      </c>
      <c r="J92" s="17" t="str">
        <f t="shared" ca="1" si="4"/>
        <v/>
      </c>
      <c r="K92" s="26" t="str">
        <f>IF($A92="","",IF(IFERROR(INDEX(증권사!$B$5:$B$34,MATCH($A92,증권사!$A$5:$A$34,0))&amp;"","")="",0,1))</f>
        <v/>
      </c>
      <c r="L92" s="26" t="str">
        <f>IF(AND($A92&lt;&gt;"",$C92&lt;&gt;"",$G92&lt;&gt;"완료"),$A92&amp;"-"&amp;COUNTIFS($A$5:$A92,$A92,$C$5:$C92,"&lt;&gt;",$G$5:$G92,"&lt;&gt;완료"),"")</f>
        <v/>
      </c>
      <c r="M92" s="26" t="str">
        <f t="shared" si="5"/>
        <v/>
      </c>
    </row>
    <row r="93" spans="1:13" ht="22.05" customHeight="1" x14ac:dyDescent="0.4">
      <c r="A93" s="18"/>
      <c r="B93" s="16" t="str">
        <f>IF($A93="","",IFERROR(INDEX(증권사!$C$5:$C$34,MATCH($A93,증권사!$A$5:$A$34,0))&amp;"","증권사 No 확인"))</f>
        <v/>
      </c>
      <c r="C93" s="20"/>
      <c r="D93" s="18"/>
      <c r="E93" s="25"/>
      <c r="F93" s="21"/>
      <c r="G93" s="18"/>
      <c r="H93" s="20"/>
      <c r="I93" s="15" t="str">
        <f t="shared" ca="1" si="3"/>
        <v/>
      </c>
      <c r="J93" s="17" t="str">
        <f t="shared" ca="1" si="4"/>
        <v/>
      </c>
      <c r="K93" s="26" t="str">
        <f>IF($A93="","",IF(IFERROR(INDEX(증권사!$B$5:$B$34,MATCH($A93,증권사!$A$5:$A$34,0))&amp;"","")="",0,1))</f>
        <v/>
      </c>
      <c r="L93" s="26" t="str">
        <f>IF(AND($A93&lt;&gt;"",$C93&lt;&gt;"",$G93&lt;&gt;"완료"),$A93&amp;"-"&amp;COUNTIFS($A$5:$A93,$A93,$C$5:$C93,"&lt;&gt;",$G$5:$G93,"&lt;&gt;완료"),"")</f>
        <v/>
      </c>
      <c r="M93" s="26" t="str">
        <f t="shared" si="5"/>
        <v/>
      </c>
    </row>
    <row r="94" spans="1:13" ht="22.05" customHeight="1" x14ac:dyDescent="0.4">
      <c r="A94" s="18"/>
      <c r="B94" s="16" t="str">
        <f>IF($A94="","",IFERROR(INDEX(증권사!$C$5:$C$34,MATCH($A94,증권사!$A$5:$A$34,0))&amp;"","증권사 No 확인"))</f>
        <v/>
      </c>
      <c r="C94" s="20"/>
      <c r="D94" s="18"/>
      <c r="E94" s="25"/>
      <c r="F94" s="21"/>
      <c r="G94" s="18"/>
      <c r="H94" s="20"/>
      <c r="I94" s="15" t="str">
        <f t="shared" ca="1" si="3"/>
        <v/>
      </c>
      <c r="J94" s="17" t="str">
        <f t="shared" ca="1" si="4"/>
        <v/>
      </c>
      <c r="K94" s="26" t="str">
        <f>IF($A94="","",IF(IFERROR(INDEX(증권사!$B$5:$B$34,MATCH($A94,증권사!$A$5:$A$34,0))&amp;"","")="",0,1))</f>
        <v/>
      </c>
      <c r="L94" s="26" t="str">
        <f>IF(AND($A94&lt;&gt;"",$C94&lt;&gt;"",$G94&lt;&gt;"완료"),$A94&amp;"-"&amp;COUNTIFS($A$5:$A94,$A94,$C$5:$C94,"&lt;&gt;",$G$5:$G94,"&lt;&gt;완료"),"")</f>
        <v/>
      </c>
      <c r="M94" s="26" t="str">
        <f t="shared" si="5"/>
        <v/>
      </c>
    </row>
    <row r="95" spans="1:13" ht="22.05" customHeight="1" x14ac:dyDescent="0.4">
      <c r="A95" s="18"/>
      <c r="B95" s="16" t="str">
        <f>IF($A95="","",IFERROR(INDEX(증권사!$C$5:$C$34,MATCH($A95,증권사!$A$5:$A$34,0))&amp;"","증권사 No 확인"))</f>
        <v/>
      </c>
      <c r="C95" s="20"/>
      <c r="D95" s="18"/>
      <c r="E95" s="25"/>
      <c r="F95" s="21"/>
      <c r="G95" s="18"/>
      <c r="H95" s="20"/>
      <c r="I95" s="15" t="str">
        <f t="shared" ca="1" si="3"/>
        <v/>
      </c>
      <c r="J95" s="17" t="str">
        <f t="shared" ca="1" si="4"/>
        <v/>
      </c>
      <c r="K95" s="26" t="str">
        <f>IF($A95="","",IF(IFERROR(INDEX(증권사!$B$5:$B$34,MATCH($A95,증권사!$A$5:$A$34,0))&amp;"","")="",0,1))</f>
        <v/>
      </c>
      <c r="L95" s="26" t="str">
        <f>IF(AND($A95&lt;&gt;"",$C95&lt;&gt;"",$G95&lt;&gt;"완료"),$A95&amp;"-"&amp;COUNTIFS($A$5:$A95,$A95,$C$5:$C95,"&lt;&gt;",$G$5:$G95,"&lt;&gt;완료"),"")</f>
        <v/>
      </c>
      <c r="M95" s="26" t="str">
        <f t="shared" si="5"/>
        <v/>
      </c>
    </row>
    <row r="96" spans="1:13" ht="22.05" customHeight="1" x14ac:dyDescent="0.4">
      <c r="A96" s="18"/>
      <c r="B96" s="16" t="str">
        <f>IF($A96="","",IFERROR(INDEX(증권사!$C$5:$C$34,MATCH($A96,증권사!$A$5:$A$34,0))&amp;"","증권사 No 확인"))</f>
        <v/>
      </c>
      <c r="C96" s="20"/>
      <c r="D96" s="18"/>
      <c r="E96" s="25"/>
      <c r="F96" s="21"/>
      <c r="G96" s="18"/>
      <c r="H96" s="20"/>
      <c r="I96" s="15" t="str">
        <f t="shared" ca="1" si="3"/>
        <v/>
      </c>
      <c r="J96" s="17" t="str">
        <f t="shared" ca="1" si="4"/>
        <v/>
      </c>
      <c r="K96" s="26" t="str">
        <f>IF($A96="","",IF(IFERROR(INDEX(증권사!$B$5:$B$34,MATCH($A96,증권사!$A$5:$A$34,0))&amp;"","")="",0,1))</f>
        <v/>
      </c>
      <c r="L96" s="26" t="str">
        <f>IF(AND($A96&lt;&gt;"",$C96&lt;&gt;"",$G96&lt;&gt;"완료"),$A96&amp;"-"&amp;COUNTIFS($A$5:$A96,$A96,$C$5:$C96,"&lt;&gt;",$G$5:$G96,"&lt;&gt;완료"),"")</f>
        <v/>
      </c>
      <c r="M96" s="26" t="str">
        <f t="shared" si="5"/>
        <v/>
      </c>
    </row>
    <row r="97" spans="1:13" ht="22.05" customHeight="1" x14ac:dyDescent="0.4">
      <c r="A97" s="18"/>
      <c r="B97" s="16" t="str">
        <f>IF($A97="","",IFERROR(INDEX(증권사!$C$5:$C$34,MATCH($A97,증권사!$A$5:$A$34,0))&amp;"","증권사 No 확인"))</f>
        <v/>
      </c>
      <c r="C97" s="20"/>
      <c r="D97" s="18"/>
      <c r="E97" s="25"/>
      <c r="F97" s="21"/>
      <c r="G97" s="18"/>
      <c r="H97" s="20"/>
      <c r="I97" s="15" t="str">
        <f t="shared" ca="1" si="3"/>
        <v/>
      </c>
      <c r="J97" s="17" t="str">
        <f t="shared" ca="1" si="4"/>
        <v/>
      </c>
      <c r="K97" s="26" t="str">
        <f>IF($A97="","",IF(IFERROR(INDEX(증권사!$B$5:$B$34,MATCH($A97,증권사!$A$5:$A$34,0))&amp;"","")="",0,1))</f>
        <v/>
      </c>
      <c r="L97" s="26" t="str">
        <f>IF(AND($A97&lt;&gt;"",$C97&lt;&gt;"",$G97&lt;&gt;"완료"),$A97&amp;"-"&amp;COUNTIFS($A$5:$A97,$A97,$C$5:$C97,"&lt;&gt;",$G$5:$G97,"&lt;&gt;완료"),"")</f>
        <v/>
      </c>
      <c r="M97" s="26" t="str">
        <f t="shared" si="5"/>
        <v/>
      </c>
    </row>
    <row r="98" spans="1:13" ht="22.05" customHeight="1" x14ac:dyDescent="0.4">
      <c r="A98" s="18"/>
      <c r="B98" s="16" t="str">
        <f>IF($A98="","",IFERROR(INDEX(증권사!$C$5:$C$34,MATCH($A98,증권사!$A$5:$A$34,0))&amp;"","증권사 No 확인"))</f>
        <v/>
      </c>
      <c r="C98" s="20"/>
      <c r="D98" s="18"/>
      <c r="E98" s="25"/>
      <c r="F98" s="21"/>
      <c r="G98" s="18"/>
      <c r="H98" s="20"/>
      <c r="I98" s="15" t="str">
        <f t="shared" ca="1" si="3"/>
        <v/>
      </c>
      <c r="J98" s="17" t="str">
        <f t="shared" ca="1" si="4"/>
        <v/>
      </c>
      <c r="K98" s="26" t="str">
        <f>IF($A98="","",IF(IFERROR(INDEX(증권사!$B$5:$B$34,MATCH($A98,증권사!$A$5:$A$34,0))&amp;"","")="",0,1))</f>
        <v/>
      </c>
      <c r="L98" s="26" t="str">
        <f>IF(AND($A98&lt;&gt;"",$C98&lt;&gt;"",$G98&lt;&gt;"완료"),$A98&amp;"-"&amp;COUNTIFS($A$5:$A98,$A98,$C$5:$C98,"&lt;&gt;",$G$5:$G98,"&lt;&gt;완료"),"")</f>
        <v/>
      </c>
      <c r="M98" s="26" t="str">
        <f t="shared" si="5"/>
        <v/>
      </c>
    </row>
    <row r="99" spans="1:13" ht="22.05" customHeight="1" x14ac:dyDescent="0.4">
      <c r="A99" s="18"/>
      <c r="B99" s="16" t="str">
        <f>IF($A99="","",IFERROR(INDEX(증권사!$C$5:$C$34,MATCH($A99,증권사!$A$5:$A$34,0))&amp;"","증권사 No 확인"))</f>
        <v/>
      </c>
      <c r="C99" s="20"/>
      <c r="D99" s="18"/>
      <c r="E99" s="25"/>
      <c r="F99" s="21"/>
      <c r="G99" s="18"/>
      <c r="H99" s="20"/>
      <c r="I99" s="15" t="str">
        <f t="shared" ca="1" si="3"/>
        <v/>
      </c>
      <c r="J99" s="17" t="str">
        <f t="shared" ca="1" si="4"/>
        <v/>
      </c>
      <c r="K99" s="26" t="str">
        <f>IF($A99="","",IF(IFERROR(INDEX(증권사!$B$5:$B$34,MATCH($A99,증권사!$A$5:$A$34,0))&amp;"","")="",0,1))</f>
        <v/>
      </c>
      <c r="L99" s="26" t="str">
        <f>IF(AND($A99&lt;&gt;"",$C99&lt;&gt;"",$G99&lt;&gt;"완료"),$A99&amp;"-"&amp;COUNTIFS($A$5:$A99,$A99,$C$5:$C99,"&lt;&gt;",$G$5:$G99,"&lt;&gt;완료"),"")</f>
        <v/>
      </c>
      <c r="M99" s="26" t="str">
        <f t="shared" si="5"/>
        <v/>
      </c>
    </row>
    <row r="100" spans="1:13" ht="22.05" customHeight="1" x14ac:dyDescent="0.4">
      <c r="A100" s="18"/>
      <c r="B100" s="16" t="str">
        <f>IF($A100="","",IFERROR(INDEX(증권사!$C$5:$C$34,MATCH($A100,증권사!$A$5:$A$34,0))&amp;"","증권사 No 확인"))</f>
        <v/>
      </c>
      <c r="C100" s="20"/>
      <c r="D100" s="18"/>
      <c r="E100" s="25"/>
      <c r="F100" s="21"/>
      <c r="G100" s="18"/>
      <c r="H100" s="20"/>
      <c r="I100" s="15" t="str">
        <f t="shared" ca="1" si="3"/>
        <v/>
      </c>
      <c r="J100" s="17" t="str">
        <f t="shared" ca="1" si="4"/>
        <v/>
      </c>
      <c r="K100" s="26" t="str">
        <f>IF($A100="","",IF(IFERROR(INDEX(증권사!$B$5:$B$34,MATCH($A100,증권사!$A$5:$A$34,0))&amp;"","")="",0,1))</f>
        <v/>
      </c>
      <c r="L100" s="26" t="str">
        <f>IF(AND($A100&lt;&gt;"",$C100&lt;&gt;"",$G100&lt;&gt;"완료"),$A100&amp;"-"&amp;COUNTIFS($A$5:$A100,$A100,$C$5:$C100,"&lt;&gt;",$G$5:$G100,"&lt;&gt;완료"),"")</f>
        <v/>
      </c>
      <c r="M100" s="26" t="str">
        <f t="shared" si="5"/>
        <v/>
      </c>
    </row>
    <row r="101" spans="1:13" ht="22.05" customHeight="1" x14ac:dyDescent="0.4">
      <c r="A101" s="18"/>
      <c r="B101" s="16" t="str">
        <f>IF($A101="","",IFERROR(INDEX(증권사!$C$5:$C$34,MATCH($A101,증권사!$A$5:$A$34,0))&amp;"","증권사 No 확인"))</f>
        <v/>
      </c>
      <c r="C101" s="20"/>
      <c r="D101" s="18"/>
      <c r="E101" s="25"/>
      <c r="F101" s="21"/>
      <c r="G101" s="18"/>
      <c r="H101" s="20"/>
      <c r="I101" s="15" t="str">
        <f t="shared" ca="1" si="3"/>
        <v/>
      </c>
      <c r="J101" s="17" t="str">
        <f t="shared" ca="1" si="4"/>
        <v/>
      </c>
      <c r="K101" s="26" t="str">
        <f>IF($A101="","",IF(IFERROR(INDEX(증권사!$B$5:$B$34,MATCH($A101,증권사!$A$5:$A$34,0))&amp;"","")="",0,1))</f>
        <v/>
      </c>
      <c r="L101" s="26" t="str">
        <f>IF(AND($A101&lt;&gt;"",$C101&lt;&gt;"",$G101&lt;&gt;"완료"),$A101&amp;"-"&amp;COUNTIFS($A$5:$A101,$A101,$C$5:$C101,"&lt;&gt;",$G$5:$G101,"&lt;&gt;완료"),"")</f>
        <v/>
      </c>
      <c r="M101" s="26" t="str">
        <f t="shared" si="5"/>
        <v/>
      </c>
    </row>
    <row r="102" spans="1:13" ht="22.05" customHeight="1" x14ac:dyDescent="0.4">
      <c r="A102" s="18"/>
      <c r="B102" s="16" t="str">
        <f>IF($A102="","",IFERROR(INDEX(증권사!$C$5:$C$34,MATCH($A102,증권사!$A$5:$A$34,0))&amp;"","증권사 No 확인"))</f>
        <v/>
      </c>
      <c r="C102" s="20"/>
      <c r="D102" s="18"/>
      <c r="E102" s="25"/>
      <c r="F102" s="21"/>
      <c r="G102" s="18"/>
      <c r="H102" s="20"/>
      <c r="I102" s="15" t="str">
        <f t="shared" ca="1" si="3"/>
        <v/>
      </c>
      <c r="J102" s="17" t="str">
        <f t="shared" ca="1" si="4"/>
        <v/>
      </c>
      <c r="K102" s="26" t="str">
        <f>IF($A102="","",IF(IFERROR(INDEX(증권사!$B$5:$B$34,MATCH($A102,증권사!$A$5:$A$34,0))&amp;"","")="",0,1))</f>
        <v/>
      </c>
      <c r="L102" s="26" t="str">
        <f>IF(AND($A102&lt;&gt;"",$C102&lt;&gt;"",$G102&lt;&gt;"완료"),$A102&amp;"-"&amp;COUNTIFS($A$5:$A102,$A102,$C$5:$C102,"&lt;&gt;",$G$5:$G102,"&lt;&gt;완료"),"")</f>
        <v/>
      </c>
      <c r="M102" s="26" t="str">
        <f t="shared" si="5"/>
        <v/>
      </c>
    </row>
    <row r="103" spans="1:13" ht="22.05" customHeight="1" x14ac:dyDescent="0.4">
      <c r="A103" s="18"/>
      <c r="B103" s="16" t="str">
        <f>IF($A103="","",IFERROR(INDEX(증권사!$C$5:$C$34,MATCH($A103,증권사!$A$5:$A$34,0))&amp;"","증권사 No 확인"))</f>
        <v/>
      </c>
      <c r="C103" s="20"/>
      <c r="D103" s="18"/>
      <c r="E103" s="25"/>
      <c r="F103" s="21"/>
      <c r="G103" s="18"/>
      <c r="H103" s="20"/>
      <c r="I103" s="15" t="str">
        <f t="shared" ca="1" si="3"/>
        <v/>
      </c>
      <c r="J103" s="17" t="str">
        <f t="shared" ca="1" si="4"/>
        <v/>
      </c>
      <c r="K103" s="26" t="str">
        <f>IF($A103="","",IF(IFERROR(INDEX(증권사!$B$5:$B$34,MATCH($A103,증권사!$A$5:$A$34,0))&amp;"","")="",0,1))</f>
        <v/>
      </c>
      <c r="L103" s="26" t="str">
        <f>IF(AND($A103&lt;&gt;"",$C103&lt;&gt;"",$G103&lt;&gt;"완료"),$A103&amp;"-"&amp;COUNTIFS($A$5:$A103,$A103,$C$5:$C103,"&lt;&gt;",$G$5:$G103,"&lt;&gt;완료"),"")</f>
        <v/>
      </c>
      <c r="M103" s="26" t="str">
        <f t="shared" si="5"/>
        <v/>
      </c>
    </row>
    <row r="104" spans="1:13" ht="22.05" customHeight="1" x14ac:dyDescent="0.4">
      <c r="A104" s="18"/>
      <c r="B104" s="16" t="str">
        <f>IF($A104="","",IFERROR(INDEX(증권사!$C$5:$C$34,MATCH($A104,증권사!$A$5:$A$34,0))&amp;"","증권사 No 확인"))</f>
        <v/>
      </c>
      <c r="C104" s="20"/>
      <c r="D104" s="18"/>
      <c r="E104" s="25"/>
      <c r="F104" s="21"/>
      <c r="G104" s="18"/>
      <c r="H104" s="20"/>
      <c r="I104" s="15" t="str">
        <f t="shared" ca="1" si="3"/>
        <v/>
      </c>
      <c r="J104" s="17" t="str">
        <f t="shared" ca="1" si="4"/>
        <v/>
      </c>
      <c r="K104" s="26" t="str">
        <f>IF($A104="","",IF(IFERROR(INDEX(증권사!$B$5:$B$34,MATCH($A104,증권사!$A$5:$A$34,0))&amp;"","")="",0,1))</f>
        <v/>
      </c>
      <c r="L104" s="26" t="str">
        <f>IF(AND($A104&lt;&gt;"",$C104&lt;&gt;"",$G104&lt;&gt;"완료"),$A104&amp;"-"&amp;COUNTIFS($A$5:$A104,$A104,$C$5:$C104,"&lt;&gt;",$G$5:$G104,"&lt;&gt;완료"),"")</f>
        <v/>
      </c>
      <c r="M104" s="26" t="str">
        <f t="shared" si="5"/>
        <v/>
      </c>
    </row>
    <row r="105" spans="1:13" ht="22.05" customHeight="1" x14ac:dyDescent="0.4">
      <c r="A105" s="18"/>
      <c r="B105" s="16" t="str">
        <f>IF($A105="","",IFERROR(INDEX(증권사!$C$5:$C$34,MATCH($A105,증권사!$A$5:$A$34,0))&amp;"","증권사 No 확인"))</f>
        <v/>
      </c>
      <c r="C105" s="20"/>
      <c r="D105" s="18"/>
      <c r="E105" s="25"/>
      <c r="F105" s="21"/>
      <c r="G105" s="18"/>
      <c r="H105" s="20"/>
      <c r="I105" s="15" t="str">
        <f t="shared" ca="1" si="3"/>
        <v/>
      </c>
      <c r="J105" s="17" t="str">
        <f t="shared" ca="1" si="4"/>
        <v/>
      </c>
      <c r="K105" s="26" t="str">
        <f>IF($A105="","",IF(IFERROR(INDEX(증권사!$B$5:$B$34,MATCH($A105,증권사!$A$5:$A$34,0))&amp;"","")="",0,1))</f>
        <v/>
      </c>
      <c r="L105" s="26" t="str">
        <f>IF(AND($A105&lt;&gt;"",$C105&lt;&gt;"",$G105&lt;&gt;"완료"),$A105&amp;"-"&amp;COUNTIFS($A$5:$A105,$A105,$C$5:$C105,"&lt;&gt;",$G$5:$G105,"&lt;&gt;완료"),"")</f>
        <v/>
      </c>
      <c r="M105" s="26" t="str">
        <f t="shared" si="5"/>
        <v/>
      </c>
    </row>
    <row r="106" spans="1:13" ht="22.05" customHeight="1" x14ac:dyDescent="0.4">
      <c r="A106" s="18"/>
      <c r="B106" s="16" t="str">
        <f>IF($A106="","",IFERROR(INDEX(증권사!$C$5:$C$34,MATCH($A106,증권사!$A$5:$A$34,0))&amp;"","증권사 No 확인"))</f>
        <v/>
      </c>
      <c r="C106" s="20"/>
      <c r="D106" s="18"/>
      <c r="E106" s="25"/>
      <c r="F106" s="21"/>
      <c r="G106" s="18"/>
      <c r="H106" s="20"/>
      <c r="I106" s="15" t="str">
        <f t="shared" ca="1" si="3"/>
        <v/>
      </c>
      <c r="J106" s="17" t="str">
        <f t="shared" ca="1" si="4"/>
        <v/>
      </c>
      <c r="K106" s="26" t="str">
        <f>IF($A106="","",IF(IFERROR(INDEX(증권사!$B$5:$B$34,MATCH($A106,증권사!$A$5:$A$34,0))&amp;"","")="",0,1))</f>
        <v/>
      </c>
      <c r="L106" s="26" t="str">
        <f>IF(AND($A106&lt;&gt;"",$C106&lt;&gt;"",$G106&lt;&gt;"완료"),$A106&amp;"-"&amp;COUNTIFS($A$5:$A106,$A106,$C$5:$C106,"&lt;&gt;",$G$5:$G106,"&lt;&gt;완료"),"")</f>
        <v/>
      </c>
      <c r="M106" s="26" t="str">
        <f t="shared" si="5"/>
        <v/>
      </c>
    </row>
    <row r="107" spans="1:13" ht="22.05" customHeight="1" x14ac:dyDescent="0.4">
      <c r="A107" s="18"/>
      <c r="B107" s="16" t="str">
        <f>IF($A107="","",IFERROR(INDEX(증권사!$C$5:$C$34,MATCH($A107,증권사!$A$5:$A$34,0))&amp;"","증권사 No 확인"))</f>
        <v/>
      </c>
      <c r="C107" s="20"/>
      <c r="D107" s="18"/>
      <c r="E107" s="25"/>
      <c r="F107" s="21"/>
      <c r="G107" s="18"/>
      <c r="H107" s="20"/>
      <c r="I107" s="15" t="str">
        <f t="shared" ca="1" si="3"/>
        <v/>
      </c>
      <c r="J107" s="17" t="str">
        <f t="shared" ca="1" si="4"/>
        <v/>
      </c>
      <c r="K107" s="26" t="str">
        <f>IF($A107="","",IF(IFERROR(INDEX(증권사!$B$5:$B$34,MATCH($A107,증권사!$A$5:$A$34,0))&amp;"","")="",0,1))</f>
        <v/>
      </c>
      <c r="L107" s="26" t="str">
        <f>IF(AND($A107&lt;&gt;"",$C107&lt;&gt;"",$G107&lt;&gt;"완료"),$A107&amp;"-"&amp;COUNTIFS($A$5:$A107,$A107,$C$5:$C107,"&lt;&gt;",$G$5:$G107,"&lt;&gt;완료"),"")</f>
        <v/>
      </c>
      <c r="M107" s="26" t="str">
        <f t="shared" si="5"/>
        <v/>
      </c>
    </row>
    <row r="108" spans="1:13" ht="22.05" customHeight="1" x14ac:dyDescent="0.4">
      <c r="A108" s="18"/>
      <c r="B108" s="16" t="str">
        <f>IF($A108="","",IFERROR(INDEX(증권사!$C$5:$C$34,MATCH($A108,증권사!$A$5:$A$34,0))&amp;"","증권사 No 확인"))</f>
        <v/>
      </c>
      <c r="C108" s="20"/>
      <c r="D108" s="18"/>
      <c r="E108" s="25"/>
      <c r="F108" s="21"/>
      <c r="G108" s="18"/>
      <c r="H108" s="20"/>
      <c r="I108" s="15" t="str">
        <f t="shared" ca="1" si="3"/>
        <v/>
      </c>
      <c r="J108" s="17" t="str">
        <f t="shared" ca="1" si="4"/>
        <v/>
      </c>
      <c r="K108" s="26" t="str">
        <f>IF($A108="","",IF(IFERROR(INDEX(증권사!$B$5:$B$34,MATCH($A108,증권사!$A$5:$A$34,0))&amp;"","")="",0,1))</f>
        <v/>
      </c>
      <c r="L108" s="26" t="str">
        <f>IF(AND($A108&lt;&gt;"",$C108&lt;&gt;"",$G108&lt;&gt;"완료"),$A108&amp;"-"&amp;COUNTIFS($A$5:$A108,$A108,$C$5:$C108,"&lt;&gt;",$G$5:$G108,"&lt;&gt;완료"),"")</f>
        <v/>
      </c>
      <c r="M108" s="26" t="str">
        <f t="shared" si="5"/>
        <v/>
      </c>
    </row>
    <row r="109" spans="1:13" ht="22.05" customHeight="1" x14ac:dyDescent="0.4">
      <c r="A109" s="18"/>
      <c r="B109" s="16" t="str">
        <f>IF($A109="","",IFERROR(INDEX(증권사!$C$5:$C$34,MATCH($A109,증권사!$A$5:$A$34,0))&amp;"","증권사 No 확인"))</f>
        <v/>
      </c>
      <c r="C109" s="20"/>
      <c r="D109" s="18"/>
      <c r="E109" s="25"/>
      <c r="F109" s="21"/>
      <c r="G109" s="18"/>
      <c r="H109" s="20"/>
      <c r="I109" s="15" t="str">
        <f t="shared" ca="1" si="3"/>
        <v/>
      </c>
      <c r="J109" s="17" t="str">
        <f t="shared" ca="1" si="4"/>
        <v/>
      </c>
      <c r="K109" s="26" t="str">
        <f>IF($A109="","",IF(IFERROR(INDEX(증권사!$B$5:$B$34,MATCH($A109,증권사!$A$5:$A$34,0))&amp;"","")="",0,1))</f>
        <v/>
      </c>
      <c r="L109" s="26" t="str">
        <f>IF(AND($A109&lt;&gt;"",$C109&lt;&gt;"",$G109&lt;&gt;"완료"),$A109&amp;"-"&amp;COUNTIFS($A$5:$A109,$A109,$C$5:$C109,"&lt;&gt;",$G$5:$G109,"&lt;&gt;완료"),"")</f>
        <v/>
      </c>
      <c r="M109" s="26" t="str">
        <f t="shared" si="5"/>
        <v/>
      </c>
    </row>
    <row r="110" spans="1:13" ht="22.05" customHeight="1" x14ac:dyDescent="0.4">
      <c r="A110" s="18"/>
      <c r="B110" s="16" t="str">
        <f>IF($A110="","",IFERROR(INDEX(증권사!$C$5:$C$34,MATCH($A110,증권사!$A$5:$A$34,0))&amp;"","증권사 No 확인"))</f>
        <v/>
      </c>
      <c r="C110" s="20"/>
      <c r="D110" s="18"/>
      <c r="E110" s="25"/>
      <c r="F110" s="21"/>
      <c r="G110" s="18"/>
      <c r="H110" s="20"/>
      <c r="I110" s="15" t="str">
        <f t="shared" ca="1" si="3"/>
        <v/>
      </c>
      <c r="J110" s="17" t="str">
        <f t="shared" ca="1" si="4"/>
        <v/>
      </c>
      <c r="K110" s="26" t="str">
        <f>IF($A110="","",IF(IFERROR(INDEX(증권사!$B$5:$B$34,MATCH($A110,증권사!$A$5:$A$34,0))&amp;"","")="",0,1))</f>
        <v/>
      </c>
      <c r="L110" s="26" t="str">
        <f>IF(AND($A110&lt;&gt;"",$C110&lt;&gt;"",$G110&lt;&gt;"완료"),$A110&amp;"-"&amp;COUNTIFS($A$5:$A110,$A110,$C$5:$C110,"&lt;&gt;",$G$5:$G110,"&lt;&gt;완료"),"")</f>
        <v/>
      </c>
      <c r="M110" s="26" t="str">
        <f t="shared" si="5"/>
        <v/>
      </c>
    </row>
    <row r="111" spans="1:13" ht="22.05" customHeight="1" x14ac:dyDescent="0.4">
      <c r="A111" s="18"/>
      <c r="B111" s="16" t="str">
        <f>IF($A111="","",IFERROR(INDEX(증권사!$C$5:$C$34,MATCH($A111,증권사!$A$5:$A$34,0))&amp;"","증권사 No 확인"))</f>
        <v/>
      </c>
      <c r="C111" s="20"/>
      <c r="D111" s="18"/>
      <c r="E111" s="25"/>
      <c r="F111" s="21"/>
      <c r="G111" s="18"/>
      <c r="H111" s="20"/>
      <c r="I111" s="15" t="str">
        <f t="shared" ca="1" si="3"/>
        <v/>
      </c>
      <c r="J111" s="17" t="str">
        <f t="shared" ca="1" si="4"/>
        <v/>
      </c>
      <c r="K111" s="26" t="str">
        <f>IF($A111="","",IF(IFERROR(INDEX(증권사!$B$5:$B$34,MATCH($A111,증권사!$A$5:$A$34,0))&amp;"","")="",0,1))</f>
        <v/>
      </c>
      <c r="L111" s="26" t="str">
        <f>IF(AND($A111&lt;&gt;"",$C111&lt;&gt;"",$G111&lt;&gt;"완료"),$A111&amp;"-"&amp;COUNTIFS($A$5:$A111,$A111,$C$5:$C111,"&lt;&gt;",$G$5:$G111,"&lt;&gt;완료"),"")</f>
        <v/>
      </c>
      <c r="M111" s="26" t="str">
        <f t="shared" si="5"/>
        <v/>
      </c>
    </row>
    <row r="112" spans="1:13" ht="22.05" customHeight="1" x14ac:dyDescent="0.4">
      <c r="A112" s="18"/>
      <c r="B112" s="16" t="str">
        <f>IF($A112="","",IFERROR(INDEX(증권사!$C$5:$C$34,MATCH($A112,증권사!$A$5:$A$34,0))&amp;"","증권사 No 확인"))</f>
        <v/>
      </c>
      <c r="C112" s="20"/>
      <c r="D112" s="18"/>
      <c r="E112" s="25"/>
      <c r="F112" s="21"/>
      <c r="G112" s="18"/>
      <c r="H112" s="20"/>
      <c r="I112" s="15" t="str">
        <f t="shared" ca="1" si="3"/>
        <v/>
      </c>
      <c r="J112" s="17" t="str">
        <f t="shared" ca="1" si="4"/>
        <v/>
      </c>
      <c r="K112" s="26" t="str">
        <f>IF($A112="","",IF(IFERROR(INDEX(증권사!$B$5:$B$34,MATCH($A112,증권사!$A$5:$A$34,0))&amp;"","")="",0,1))</f>
        <v/>
      </c>
      <c r="L112" s="26" t="str">
        <f>IF(AND($A112&lt;&gt;"",$C112&lt;&gt;"",$G112&lt;&gt;"완료"),$A112&amp;"-"&amp;COUNTIFS($A$5:$A112,$A112,$C$5:$C112,"&lt;&gt;",$G$5:$G112,"&lt;&gt;완료"),"")</f>
        <v/>
      </c>
      <c r="M112" s="26" t="str">
        <f t="shared" si="5"/>
        <v/>
      </c>
    </row>
    <row r="113" spans="1:13" ht="22.05" customHeight="1" x14ac:dyDescent="0.4">
      <c r="A113" s="18"/>
      <c r="B113" s="16" t="str">
        <f>IF($A113="","",IFERROR(INDEX(증권사!$C$5:$C$34,MATCH($A113,증권사!$A$5:$A$34,0))&amp;"","증권사 No 확인"))</f>
        <v/>
      </c>
      <c r="C113" s="20"/>
      <c r="D113" s="18"/>
      <c r="E113" s="25"/>
      <c r="F113" s="21"/>
      <c r="G113" s="18"/>
      <c r="H113" s="20"/>
      <c r="I113" s="15" t="str">
        <f t="shared" ca="1" si="3"/>
        <v/>
      </c>
      <c r="J113" s="17" t="str">
        <f t="shared" ca="1" si="4"/>
        <v/>
      </c>
      <c r="K113" s="26" t="str">
        <f>IF($A113="","",IF(IFERROR(INDEX(증권사!$B$5:$B$34,MATCH($A113,증권사!$A$5:$A$34,0))&amp;"","")="",0,1))</f>
        <v/>
      </c>
      <c r="L113" s="26" t="str">
        <f>IF(AND($A113&lt;&gt;"",$C113&lt;&gt;"",$G113&lt;&gt;"완료"),$A113&amp;"-"&amp;COUNTIFS($A$5:$A113,$A113,$C$5:$C113,"&lt;&gt;",$G$5:$G113,"&lt;&gt;완료"),"")</f>
        <v/>
      </c>
      <c r="M113" s="26" t="str">
        <f t="shared" si="5"/>
        <v/>
      </c>
    </row>
    <row r="114" spans="1:13" ht="22.05" customHeight="1" x14ac:dyDescent="0.4">
      <c r="A114" s="18"/>
      <c r="B114" s="16" t="str">
        <f>IF($A114="","",IFERROR(INDEX(증권사!$C$5:$C$34,MATCH($A114,증권사!$A$5:$A$34,0))&amp;"","증권사 No 확인"))</f>
        <v/>
      </c>
      <c r="C114" s="20"/>
      <c r="D114" s="18"/>
      <c r="E114" s="25"/>
      <c r="F114" s="21"/>
      <c r="G114" s="18"/>
      <c r="H114" s="20"/>
      <c r="I114" s="15" t="str">
        <f t="shared" ca="1" si="3"/>
        <v/>
      </c>
      <c r="J114" s="17" t="str">
        <f t="shared" ca="1" si="4"/>
        <v/>
      </c>
      <c r="K114" s="26" t="str">
        <f>IF($A114="","",IF(IFERROR(INDEX(증권사!$B$5:$B$34,MATCH($A114,증권사!$A$5:$A$34,0))&amp;"","")="",0,1))</f>
        <v/>
      </c>
      <c r="L114" s="26" t="str">
        <f>IF(AND($A114&lt;&gt;"",$C114&lt;&gt;"",$G114&lt;&gt;"완료"),$A114&amp;"-"&amp;COUNTIFS($A$5:$A114,$A114,$C$5:$C114,"&lt;&gt;",$G$5:$G114,"&lt;&gt;완료"),"")</f>
        <v/>
      </c>
      <c r="M114" s="26" t="str">
        <f t="shared" si="5"/>
        <v/>
      </c>
    </row>
    <row r="115" spans="1:13" ht="22.05" customHeight="1" x14ac:dyDescent="0.4">
      <c r="A115" s="18"/>
      <c r="B115" s="16" t="str">
        <f>IF($A115="","",IFERROR(INDEX(증권사!$C$5:$C$34,MATCH($A115,증권사!$A$5:$A$34,0))&amp;"","증권사 No 확인"))</f>
        <v/>
      </c>
      <c r="C115" s="20"/>
      <c r="D115" s="18"/>
      <c r="E115" s="25"/>
      <c r="F115" s="21"/>
      <c r="G115" s="18"/>
      <c r="H115" s="20"/>
      <c r="I115" s="15" t="str">
        <f t="shared" ca="1" si="3"/>
        <v/>
      </c>
      <c r="J115" s="17" t="str">
        <f t="shared" ca="1" si="4"/>
        <v/>
      </c>
      <c r="K115" s="26" t="str">
        <f>IF($A115="","",IF(IFERROR(INDEX(증권사!$B$5:$B$34,MATCH($A115,증권사!$A$5:$A$34,0))&amp;"","")="",0,1))</f>
        <v/>
      </c>
      <c r="L115" s="26" t="str">
        <f>IF(AND($A115&lt;&gt;"",$C115&lt;&gt;"",$G115&lt;&gt;"완료"),$A115&amp;"-"&amp;COUNTIFS($A$5:$A115,$A115,$C$5:$C115,"&lt;&gt;",$G$5:$G115,"&lt;&gt;완료"),"")</f>
        <v/>
      </c>
      <c r="M115" s="26" t="str">
        <f t="shared" si="5"/>
        <v/>
      </c>
    </row>
    <row r="116" spans="1:13" ht="22.05" customHeight="1" x14ac:dyDescent="0.4">
      <c r="A116" s="18"/>
      <c r="B116" s="16" t="str">
        <f>IF($A116="","",IFERROR(INDEX(증권사!$C$5:$C$34,MATCH($A116,증권사!$A$5:$A$34,0))&amp;"","증권사 No 확인"))</f>
        <v/>
      </c>
      <c r="C116" s="20"/>
      <c r="D116" s="18"/>
      <c r="E116" s="25"/>
      <c r="F116" s="21"/>
      <c r="G116" s="18"/>
      <c r="H116" s="20"/>
      <c r="I116" s="15" t="str">
        <f t="shared" ca="1" si="3"/>
        <v/>
      </c>
      <c r="J116" s="17" t="str">
        <f t="shared" ca="1" si="4"/>
        <v/>
      </c>
      <c r="K116" s="26" t="str">
        <f>IF($A116="","",IF(IFERROR(INDEX(증권사!$B$5:$B$34,MATCH($A116,증권사!$A$5:$A$34,0))&amp;"","")="",0,1))</f>
        <v/>
      </c>
      <c r="L116" s="26" t="str">
        <f>IF(AND($A116&lt;&gt;"",$C116&lt;&gt;"",$G116&lt;&gt;"완료"),$A116&amp;"-"&amp;COUNTIFS($A$5:$A116,$A116,$C$5:$C116,"&lt;&gt;",$G$5:$G116,"&lt;&gt;완료"),"")</f>
        <v/>
      </c>
      <c r="M116" s="26" t="str">
        <f t="shared" si="5"/>
        <v/>
      </c>
    </row>
    <row r="117" spans="1:13" ht="22.05" customHeight="1" x14ac:dyDescent="0.4">
      <c r="A117" s="18"/>
      <c r="B117" s="16" t="str">
        <f>IF($A117="","",IFERROR(INDEX(증권사!$C$5:$C$34,MATCH($A117,증권사!$A$5:$A$34,0))&amp;"","증권사 No 확인"))</f>
        <v/>
      </c>
      <c r="C117" s="20"/>
      <c r="D117" s="18"/>
      <c r="E117" s="25"/>
      <c r="F117" s="21"/>
      <c r="G117" s="18"/>
      <c r="H117" s="20"/>
      <c r="I117" s="15" t="str">
        <f t="shared" ca="1" si="3"/>
        <v/>
      </c>
      <c r="J117" s="17" t="str">
        <f t="shared" ca="1" si="4"/>
        <v/>
      </c>
      <c r="K117" s="26" t="str">
        <f>IF($A117="","",IF(IFERROR(INDEX(증권사!$B$5:$B$34,MATCH($A117,증권사!$A$5:$A$34,0))&amp;"","")="",0,1))</f>
        <v/>
      </c>
      <c r="L117" s="26" t="str">
        <f>IF(AND($A117&lt;&gt;"",$C117&lt;&gt;"",$G117&lt;&gt;"완료"),$A117&amp;"-"&amp;COUNTIFS($A$5:$A117,$A117,$C$5:$C117,"&lt;&gt;",$G$5:$G117,"&lt;&gt;완료"),"")</f>
        <v/>
      </c>
      <c r="M117" s="26" t="str">
        <f t="shared" si="5"/>
        <v/>
      </c>
    </row>
    <row r="118" spans="1:13" ht="22.05" customHeight="1" x14ac:dyDescent="0.4">
      <c r="A118" s="18"/>
      <c r="B118" s="16" t="str">
        <f>IF($A118="","",IFERROR(INDEX(증권사!$C$5:$C$34,MATCH($A118,증권사!$A$5:$A$34,0))&amp;"","증권사 No 확인"))</f>
        <v/>
      </c>
      <c r="C118" s="20"/>
      <c r="D118" s="18"/>
      <c r="E118" s="25"/>
      <c r="F118" s="21"/>
      <c r="G118" s="18"/>
      <c r="H118" s="20"/>
      <c r="I118" s="15" t="str">
        <f t="shared" ca="1" si="3"/>
        <v/>
      </c>
      <c r="J118" s="17" t="str">
        <f t="shared" ca="1" si="4"/>
        <v/>
      </c>
      <c r="K118" s="26" t="str">
        <f>IF($A118="","",IF(IFERROR(INDEX(증권사!$B$5:$B$34,MATCH($A118,증권사!$A$5:$A$34,0))&amp;"","")="",0,1))</f>
        <v/>
      </c>
      <c r="L118" s="26" t="str">
        <f>IF(AND($A118&lt;&gt;"",$C118&lt;&gt;"",$G118&lt;&gt;"완료"),$A118&amp;"-"&amp;COUNTIFS($A$5:$A118,$A118,$C$5:$C118,"&lt;&gt;",$G$5:$G118,"&lt;&gt;완료"),"")</f>
        <v/>
      </c>
      <c r="M118" s="26" t="str">
        <f t="shared" si="5"/>
        <v/>
      </c>
    </row>
    <row r="119" spans="1:13" ht="22.05" customHeight="1" x14ac:dyDescent="0.4">
      <c r="A119" s="18"/>
      <c r="B119" s="16" t="str">
        <f>IF($A119="","",IFERROR(INDEX(증권사!$C$5:$C$34,MATCH($A119,증권사!$A$5:$A$34,0))&amp;"","증권사 No 확인"))</f>
        <v/>
      </c>
      <c r="C119" s="20"/>
      <c r="D119" s="18"/>
      <c r="E119" s="25"/>
      <c r="F119" s="21"/>
      <c r="G119" s="18"/>
      <c r="H119" s="20"/>
      <c r="I119" s="15" t="str">
        <f t="shared" ca="1" si="3"/>
        <v/>
      </c>
      <c r="J119" s="17" t="str">
        <f t="shared" ca="1" si="4"/>
        <v/>
      </c>
      <c r="K119" s="26" t="str">
        <f>IF($A119="","",IF(IFERROR(INDEX(증권사!$B$5:$B$34,MATCH($A119,증권사!$A$5:$A$34,0))&amp;"","")="",0,1))</f>
        <v/>
      </c>
      <c r="L119" s="26" t="str">
        <f>IF(AND($A119&lt;&gt;"",$C119&lt;&gt;"",$G119&lt;&gt;"완료"),$A119&amp;"-"&amp;COUNTIFS($A$5:$A119,$A119,$C$5:$C119,"&lt;&gt;",$G$5:$G119,"&lt;&gt;완료"),"")</f>
        <v/>
      </c>
      <c r="M119" s="26" t="str">
        <f t="shared" si="5"/>
        <v/>
      </c>
    </row>
    <row r="120" spans="1:13" ht="22.05" customHeight="1" x14ac:dyDescent="0.4">
      <c r="A120" s="18"/>
      <c r="B120" s="16" t="str">
        <f>IF($A120="","",IFERROR(INDEX(증권사!$C$5:$C$34,MATCH($A120,증권사!$A$5:$A$34,0))&amp;"","증권사 No 확인"))</f>
        <v/>
      </c>
      <c r="C120" s="20"/>
      <c r="D120" s="18"/>
      <c r="E120" s="25"/>
      <c r="F120" s="21"/>
      <c r="G120" s="18"/>
      <c r="H120" s="20"/>
      <c r="I120" s="15" t="str">
        <f t="shared" ca="1" si="3"/>
        <v/>
      </c>
      <c r="J120" s="17" t="str">
        <f t="shared" ca="1" si="4"/>
        <v/>
      </c>
      <c r="K120" s="26" t="str">
        <f>IF($A120="","",IF(IFERROR(INDEX(증권사!$B$5:$B$34,MATCH($A120,증권사!$A$5:$A$34,0))&amp;"","")="",0,1))</f>
        <v/>
      </c>
      <c r="L120" s="26" t="str">
        <f>IF(AND($A120&lt;&gt;"",$C120&lt;&gt;"",$G120&lt;&gt;"완료"),$A120&amp;"-"&amp;COUNTIFS($A$5:$A120,$A120,$C$5:$C120,"&lt;&gt;",$G$5:$G120,"&lt;&gt;완료"),"")</f>
        <v/>
      </c>
      <c r="M120" s="26" t="str">
        <f t="shared" si="5"/>
        <v/>
      </c>
    </row>
    <row r="121" spans="1:13" ht="22.05" customHeight="1" x14ac:dyDescent="0.4">
      <c r="A121" s="18"/>
      <c r="B121" s="16" t="str">
        <f>IF($A121="","",IFERROR(INDEX(증권사!$C$5:$C$34,MATCH($A121,증권사!$A$5:$A$34,0))&amp;"","증권사 No 확인"))</f>
        <v/>
      </c>
      <c r="C121" s="20"/>
      <c r="D121" s="18"/>
      <c r="E121" s="25"/>
      <c r="F121" s="21"/>
      <c r="G121" s="18"/>
      <c r="H121" s="20"/>
      <c r="I121" s="15" t="str">
        <f t="shared" ca="1" si="3"/>
        <v/>
      </c>
      <c r="J121" s="17" t="str">
        <f t="shared" ca="1" si="4"/>
        <v/>
      </c>
      <c r="K121" s="26" t="str">
        <f>IF($A121="","",IF(IFERROR(INDEX(증권사!$B$5:$B$34,MATCH($A121,증권사!$A$5:$A$34,0))&amp;"","")="",0,1))</f>
        <v/>
      </c>
      <c r="L121" s="26" t="str">
        <f>IF(AND($A121&lt;&gt;"",$C121&lt;&gt;"",$G121&lt;&gt;"완료"),$A121&amp;"-"&amp;COUNTIFS($A$5:$A121,$A121,$C$5:$C121,"&lt;&gt;",$G$5:$G121,"&lt;&gt;완료"),"")</f>
        <v/>
      </c>
      <c r="M121" s="26" t="str">
        <f t="shared" si="5"/>
        <v/>
      </c>
    </row>
    <row r="122" spans="1:13" ht="22.05" customHeight="1" x14ac:dyDescent="0.4">
      <c r="A122" s="18"/>
      <c r="B122" s="16" t="str">
        <f>IF($A122="","",IFERROR(INDEX(증권사!$C$5:$C$34,MATCH($A122,증권사!$A$5:$A$34,0))&amp;"","증권사 No 확인"))</f>
        <v/>
      </c>
      <c r="C122" s="20"/>
      <c r="D122" s="18"/>
      <c r="E122" s="25"/>
      <c r="F122" s="21"/>
      <c r="G122" s="18"/>
      <c r="H122" s="20"/>
      <c r="I122" s="15" t="str">
        <f t="shared" ca="1" si="3"/>
        <v/>
      </c>
      <c r="J122" s="17" t="str">
        <f t="shared" ca="1" si="4"/>
        <v/>
      </c>
      <c r="K122" s="26" t="str">
        <f>IF($A122="","",IF(IFERROR(INDEX(증권사!$B$5:$B$34,MATCH($A122,증권사!$A$5:$A$34,0))&amp;"","")="",0,1))</f>
        <v/>
      </c>
      <c r="L122" s="26" t="str">
        <f>IF(AND($A122&lt;&gt;"",$C122&lt;&gt;"",$G122&lt;&gt;"완료"),$A122&amp;"-"&amp;COUNTIFS($A$5:$A122,$A122,$C$5:$C122,"&lt;&gt;",$G$5:$G122,"&lt;&gt;완료"),"")</f>
        <v/>
      </c>
      <c r="M122" s="26" t="str">
        <f t="shared" si="5"/>
        <v/>
      </c>
    </row>
    <row r="123" spans="1:13" ht="22.05" customHeight="1" x14ac:dyDescent="0.4">
      <c r="A123" s="18"/>
      <c r="B123" s="16" t="str">
        <f>IF($A123="","",IFERROR(INDEX(증권사!$C$5:$C$34,MATCH($A123,증권사!$A$5:$A$34,0))&amp;"","증권사 No 확인"))</f>
        <v/>
      </c>
      <c r="C123" s="20"/>
      <c r="D123" s="18"/>
      <c r="E123" s="25"/>
      <c r="F123" s="21"/>
      <c r="G123" s="18"/>
      <c r="H123" s="20"/>
      <c r="I123" s="15" t="str">
        <f t="shared" ca="1" si="3"/>
        <v/>
      </c>
      <c r="J123" s="17" t="str">
        <f t="shared" ca="1" si="4"/>
        <v/>
      </c>
      <c r="K123" s="26" t="str">
        <f>IF($A123="","",IF(IFERROR(INDEX(증권사!$B$5:$B$34,MATCH($A123,증권사!$A$5:$A$34,0))&amp;"","")="",0,1))</f>
        <v/>
      </c>
      <c r="L123" s="26" t="str">
        <f>IF(AND($A123&lt;&gt;"",$C123&lt;&gt;"",$G123&lt;&gt;"완료"),$A123&amp;"-"&amp;COUNTIFS($A$5:$A123,$A123,$C$5:$C123,"&lt;&gt;",$G$5:$G123,"&lt;&gt;완료"),"")</f>
        <v/>
      </c>
      <c r="M123" s="26" t="str">
        <f t="shared" si="5"/>
        <v/>
      </c>
    </row>
    <row r="124" spans="1:13" ht="22.05" customHeight="1" x14ac:dyDescent="0.4">
      <c r="A124" s="18"/>
      <c r="B124" s="16" t="str">
        <f>IF($A124="","",IFERROR(INDEX(증권사!$C$5:$C$34,MATCH($A124,증권사!$A$5:$A$34,0))&amp;"","증권사 No 확인"))</f>
        <v/>
      </c>
      <c r="C124" s="20"/>
      <c r="D124" s="18"/>
      <c r="E124" s="25"/>
      <c r="F124" s="21"/>
      <c r="G124" s="18"/>
      <c r="H124" s="20"/>
      <c r="I124" s="15" t="str">
        <f t="shared" ca="1" si="3"/>
        <v/>
      </c>
      <c r="J124" s="17" t="str">
        <f t="shared" ca="1" si="4"/>
        <v/>
      </c>
      <c r="K124" s="26" t="str">
        <f>IF($A124="","",IF(IFERROR(INDEX(증권사!$B$5:$B$34,MATCH($A124,증권사!$A$5:$A$34,0))&amp;"","")="",0,1))</f>
        <v/>
      </c>
      <c r="L124" s="26" t="str">
        <f>IF(AND($A124&lt;&gt;"",$C124&lt;&gt;"",$G124&lt;&gt;"완료"),$A124&amp;"-"&amp;COUNTIFS($A$5:$A124,$A124,$C$5:$C124,"&lt;&gt;",$G$5:$G124,"&lt;&gt;완료"),"")</f>
        <v/>
      </c>
      <c r="M124" s="26" t="str">
        <f t="shared" si="5"/>
        <v/>
      </c>
    </row>
    <row r="125" spans="1:13" ht="22.05" customHeight="1" x14ac:dyDescent="0.4">
      <c r="A125" s="18"/>
      <c r="B125" s="16" t="str">
        <f>IF($A125="","",IFERROR(INDEX(증권사!$C$5:$C$34,MATCH($A125,증권사!$A$5:$A$34,0))&amp;"","증권사 No 확인"))</f>
        <v/>
      </c>
      <c r="C125" s="20"/>
      <c r="D125" s="18"/>
      <c r="E125" s="25"/>
      <c r="F125" s="21"/>
      <c r="G125" s="18"/>
      <c r="H125" s="20"/>
      <c r="I125" s="15" t="str">
        <f t="shared" ca="1" si="3"/>
        <v/>
      </c>
      <c r="J125" s="17" t="str">
        <f t="shared" ca="1" si="4"/>
        <v/>
      </c>
      <c r="K125" s="26" t="str">
        <f>IF($A125="","",IF(IFERROR(INDEX(증권사!$B$5:$B$34,MATCH($A125,증권사!$A$5:$A$34,0))&amp;"","")="",0,1))</f>
        <v/>
      </c>
      <c r="L125" s="26" t="str">
        <f>IF(AND($A125&lt;&gt;"",$C125&lt;&gt;"",$G125&lt;&gt;"완료"),$A125&amp;"-"&amp;COUNTIFS($A$5:$A125,$A125,$C$5:$C125,"&lt;&gt;",$G$5:$G125,"&lt;&gt;완료"),"")</f>
        <v/>
      </c>
      <c r="M125" s="26" t="str">
        <f t="shared" si="5"/>
        <v/>
      </c>
    </row>
    <row r="126" spans="1:13" ht="22.05" customHeight="1" x14ac:dyDescent="0.4">
      <c r="A126" s="18"/>
      <c r="B126" s="16" t="str">
        <f>IF($A126="","",IFERROR(INDEX(증권사!$C$5:$C$34,MATCH($A126,증권사!$A$5:$A$34,0))&amp;"","증권사 No 확인"))</f>
        <v/>
      </c>
      <c r="C126" s="20"/>
      <c r="D126" s="18"/>
      <c r="E126" s="25"/>
      <c r="F126" s="21"/>
      <c r="G126" s="18"/>
      <c r="H126" s="20"/>
      <c r="I126" s="15" t="str">
        <f t="shared" ca="1" si="3"/>
        <v/>
      </c>
      <c r="J126" s="17" t="str">
        <f t="shared" ca="1" si="4"/>
        <v/>
      </c>
      <c r="K126" s="26" t="str">
        <f>IF($A126="","",IF(IFERROR(INDEX(증권사!$B$5:$B$34,MATCH($A126,증권사!$A$5:$A$34,0))&amp;"","")="",0,1))</f>
        <v/>
      </c>
      <c r="L126" s="26" t="str">
        <f>IF(AND($A126&lt;&gt;"",$C126&lt;&gt;"",$G126&lt;&gt;"완료"),$A126&amp;"-"&amp;COUNTIFS($A$5:$A126,$A126,$C$5:$C126,"&lt;&gt;",$G$5:$G126,"&lt;&gt;완료"),"")</f>
        <v/>
      </c>
      <c r="M126" s="26" t="str">
        <f t="shared" si="5"/>
        <v/>
      </c>
    </row>
    <row r="127" spans="1:13" ht="22.05" customHeight="1" x14ac:dyDescent="0.4">
      <c r="A127" s="18"/>
      <c r="B127" s="16" t="str">
        <f>IF($A127="","",IFERROR(INDEX(증권사!$C$5:$C$34,MATCH($A127,증권사!$A$5:$A$34,0))&amp;"","증권사 No 확인"))</f>
        <v/>
      </c>
      <c r="C127" s="20"/>
      <c r="D127" s="18"/>
      <c r="E127" s="25"/>
      <c r="F127" s="21"/>
      <c r="G127" s="18"/>
      <c r="H127" s="20"/>
      <c r="I127" s="15" t="str">
        <f t="shared" ca="1" si="3"/>
        <v/>
      </c>
      <c r="J127" s="17" t="str">
        <f t="shared" ca="1" si="4"/>
        <v/>
      </c>
      <c r="K127" s="26" t="str">
        <f>IF($A127="","",IF(IFERROR(INDEX(증권사!$B$5:$B$34,MATCH($A127,증권사!$A$5:$A$34,0))&amp;"","")="",0,1))</f>
        <v/>
      </c>
      <c r="L127" s="26" t="str">
        <f>IF(AND($A127&lt;&gt;"",$C127&lt;&gt;"",$G127&lt;&gt;"완료"),$A127&amp;"-"&amp;COUNTIFS($A$5:$A127,$A127,$C$5:$C127,"&lt;&gt;",$G$5:$G127,"&lt;&gt;완료"),"")</f>
        <v/>
      </c>
      <c r="M127" s="26" t="str">
        <f t="shared" si="5"/>
        <v/>
      </c>
    </row>
    <row r="128" spans="1:13" ht="22.05" customHeight="1" x14ac:dyDescent="0.4">
      <c r="A128" s="18"/>
      <c r="B128" s="16" t="str">
        <f>IF($A128="","",IFERROR(INDEX(증권사!$C$5:$C$34,MATCH($A128,증권사!$A$5:$A$34,0))&amp;"","증권사 No 확인"))</f>
        <v/>
      </c>
      <c r="C128" s="20"/>
      <c r="D128" s="18"/>
      <c r="E128" s="25"/>
      <c r="F128" s="21"/>
      <c r="G128" s="18"/>
      <c r="H128" s="20"/>
      <c r="I128" s="15" t="str">
        <f t="shared" ca="1" si="3"/>
        <v/>
      </c>
      <c r="J128" s="17" t="str">
        <f t="shared" ca="1" si="4"/>
        <v/>
      </c>
      <c r="K128" s="26" t="str">
        <f>IF($A128="","",IF(IFERROR(INDEX(증권사!$B$5:$B$34,MATCH($A128,증권사!$A$5:$A$34,0))&amp;"","")="",0,1))</f>
        <v/>
      </c>
      <c r="L128" s="26" t="str">
        <f>IF(AND($A128&lt;&gt;"",$C128&lt;&gt;"",$G128&lt;&gt;"완료"),$A128&amp;"-"&amp;COUNTIFS($A$5:$A128,$A128,$C$5:$C128,"&lt;&gt;",$G$5:$G128,"&lt;&gt;완료"),"")</f>
        <v/>
      </c>
      <c r="M128" s="26" t="str">
        <f t="shared" si="5"/>
        <v/>
      </c>
    </row>
    <row r="129" spans="1:13" ht="22.05" customHeight="1" x14ac:dyDescent="0.4">
      <c r="A129" s="18"/>
      <c r="B129" s="16" t="str">
        <f>IF($A129="","",IFERROR(INDEX(증권사!$C$5:$C$34,MATCH($A129,증권사!$A$5:$A$34,0))&amp;"","증권사 No 확인"))</f>
        <v/>
      </c>
      <c r="C129" s="20"/>
      <c r="D129" s="18"/>
      <c r="E129" s="25"/>
      <c r="F129" s="21"/>
      <c r="G129" s="18"/>
      <c r="H129" s="20"/>
      <c r="I129" s="15" t="str">
        <f t="shared" ca="1" si="3"/>
        <v/>
      </c>
      <c r="J129" s="17" t="str">
        <f t="shared" ca="1" si="4"/>
        <v/>
      </c>
      <c r="K129" s="26" t="str">
        <f>IF($A129="","",IF(IFERROR(INDEX(증권사!$B$5:$B$34,MATCH($A129,증권사!$A$5:$A$34,0))&amp;"","")="",0,1))</f>
        <v/>
      </c>
      <c r="L129" s="26" t="str">
        <f>IF(AND($A129&lt;&gt;"",$C129&lt;&gt;"",$G129&lt;&gt;"완료"),$A129&amp;"-"&amp;COUNTIFS($A$5:$A129,$A129,$C$5:$C129,"&lt;&gt;",$G$5:$G129,"&lt;&gt;완료"),"")</f>
        <v/>
      </c>
      <c r="M129" s="26" t="str">
        <f t="shared" si="5"/>
        <v/>
      </c>
    </row>
    <row r="130" spans="1:13" ht="22.05" customHeight="1" x14ac:dyDescent="0.4">
      <c r="A130" s="18"/>
      <c r="B130" s="16" t="str">
        <f>IF($A130="","",IFERROR(INDEX(증권사!$C$5:$C$34,MATCH($A130,증권사!$A$5:$A$34,0))&amp;"","증권사 No 확인"))</f>
        <v/>
      </c>
      <c r="C130" s="20"/>
      <c r="D130" s="18"/>
      <c r="E130" s="25"/>
      <c r="F130" s="21"/>
      <c r="G130" s="18"/>
      <c r="H130" s="20"/>
      <c r="I130" s="15" t="str">
        <f t="shared" ca="1" si="3"/>
        <v/>
      </c>
      <c r="J130" s="17" t="str">
        <f t="shared" ca="1" si="4"/>
        <v/>
      </c>
      <c r="K130" s="26" t="str">
        <f>IF($A130="","",IF(IFERROR(INDEX(증권사!$B$5:$B$34,MATCH($A130,증권사!$A$5:$A$34,0))&amp;"","")="",0,1))</f>
        <v/>
      </c>
      <c r="L130" s="26" t="str">
        <f>IF(AND($A130&lt;&gt;"",$C130&lt;&gt;"",$G130&lt;&gt;"완료"),$A130&amp;"-"&amp;COUNTIFS($A$5:$A130,$A130,$C$5:$C130,"&lt;&gt;",$G$5:$G130,"&lt;&gt;완료"),"")</f>
        <v/>
      </c>
      <c r="M130" s="26" t="str">
        <f t="shared" si="5"/>
        <v/>
      </c>
    </row>
    <row r="131" spans="1:13" ht="22.05" customHeight="1" x14ac:dyDescent="0.4">
      <c r="A131" s="18"/>
      <c r="B131" s="16" t="str">
        <f>IF($A131="","",IFERROR(INDEX(증권사!$C$5:$C$34,MATCH($A131,증권사!$A$5:$A$34,0))&amp;"","증권사 No 확인"))</f>
        <v/>
      </c>
      <c r="C131" s="20"/>
      <c r="D131" s="18"/>
      <c r="E131" s="25"/>
      <c r="F131" s="21"/>
      <c r="G131" s="18"/>
      <c r="H131" s="20"/>
      <c r="I131" s="15" t="str">
        <f t="shared" ca="1" si="3"/>
        <v/>
      </c>
      <c r="J131" s="17" t="str">
        <f t="shared" ca="1" si="4"/>
        <v/>
      </c>
      <c r="K131" s="26" t="str">
        <f>IF($A131="","",IF(IFERROR(INDEX(증권사!$B$5:$B$34,MATCH($A131,증권사!$A$5:$A$34,0))&amp;"","")="",0,1))</f>
        <v/>
      </c>
      <c r="L131" s="26" t="str">
        <f>IF(AND($A131&lt;&gt;"",$C131&lt;&gt;"",$G131&lt;&gt;"완료"),$A131&amp;"-"&amp;COUNTIFS($A$5:$A131,$A131,$C$5:$C131,"&lt;&gt;",$G$5:$G131,"&lt;&gt;완료"),"")</f>
        <v/>
      </c>
      <c r="M131" s="26" t="str">
        <f t="shared" si="5"/>
        <v/>
      </c>
    </row>
    <row r="132" spans="1:13" ht="22.05" customHeight="1" x14ac:dyDescent="0.4">
      <c r="A132" s="18"/>
      <c r="B132" s="16" t="str">
        <f>IF($A132="","",IFERROR(INDEX(증권사!$C$5:$C$34,MATCH($A132,증권사!$A$5:$A$34,0))&amp;"","증권사 No 확인"))</f>
        <v/>
      </c>
      <c r="C132" s="20"/>
      <c r="D132" s="18"/>
      <c r="E132" s="25"/>
      <c r="F132" s="21"/>
      <c r="G132" s="18"/>
      <c r="H132" s="20"/>
      <c r="I132" s="15" t="str">
        <f t="shared" ca="1" si="3"/>
        <v/>
      </c>
      <c r="J132" s="17" t="str">
        <f t="shared" ca="1" si="4"/>
        <v/>
      </c>
      <c r="K132" s="26" t="str">
        <f>IF($A132="","",IF(IFERROR(INDEX(증권사!$B$5:$B$34,MATCH($A132,증권사!$A$5:$A$34,0))&amp;"","")="",0,1))</f>
        <v/>
      </c>
      <c r="L132" s="26" t="str">
        <f>IF(AND($A132&lt;&gt;"",$C132&lt;&gt;"",$G132&lt;&gt;"완료"),$A132&amp;"-"&amp;COUNTIFS($A$5:$A132,$A132,$C$5:$C132,"&lt;&gt;",$G$5:$G132,"&lt;&gt;완료"),"")</f>
        <v/>
      </c>
      <c r="M132" s="26" t="str">
        <f t="shared" si="5"/>
        <v/>
      </c>
    </row>
    <row r="133" spans="1:13" ht="22.05" customHeight="1" x14ac:dyDescent="0.4">
      <c r="A133" s="18"/>
      <c r="B133" s="16" t="str">
        <f>IF($A133="","",IFERROR(INDEX(증권사!$C$5:$C$34,MATCH($A133,증권사!$A$5:$A$34,0))&amp;"","증권사 No 확인"))</f>
        <v/>
      </c>
      <c r="C133" s="20"/>
      <c r="D133" s="18"/>
      <c r="E133" s="25"/>
      <c r="F133" s="21"/>
      <c r="G133" s="18"/>
      <c r="H133" s="20"/>
      <c r="I133" s="15" t="str">
        <f t="shared" ref="I133:I196" ca="1" si="6">IF(OR($A133="",$C133="",$G133="완료",$K133&lt;&gt;1,NOT(ISNUMBER($F133))),"",INT($F133)-TODAY())</f>
        <v/>
      </c>
      <c r="J133" s="17" t="str">
        <f t="shared" ref="J133:J196" ca="1" si="7">IF($I133="","",IF($I133&lt;0,"기한 지남",IF($I133&lt;=7,"7일 내","")))</f>
        <v/>
      </c>
      <c r="K133" s="26" t="str">
        <f>IF($A133="","",IF(IFERROR(INDEX(증권사!$B$5:$B$34,MATCH($A133,증권사!$A$5:$A$34,0))&amp;"","")="",0,1))</f>
        <v/>
      </c>
      <c r="L133" s="26" t="str">
        <f>IF(AND($A133&lt;&gt;"",$C133&lt;&gt;"",$G133&lt;&gt;"완료"),$A133&amp;"-"&amp;COUNTIFS($A$5:$A133,$A133,$C$5:$C133,"&lt;&gt;",$G$5:$G133,"&lt;&gt;완료"),"")</f>
        <v/>
      </c>
      <c r="M133" s="26" t="str">
        <f t="shared" ref="M133:M196" si="8">IF(AND($K133=1,$C133&lt;&gt;"",$G133&lt;&gt;"완료",ISNUMBER($F133)),INT($F133)+ROW()/100000,"")</f>
        <v/>
      </c>
    </row>
    <row r="134" spans="1:13" ht="22.05" customHeight="1" x14ac:dyDescent="0.4">
      <c r="A134" s="18"/>
      <c r="B134" s="16" t="str">
        <f>IF($A134="","",IFERROR(INDEX(증권사!$C$5:$C$34,MATCH($A134,증권사!$A$5:$A$34,0))&amp;"","증권사 No 확인"))</f>
        <v/>
      </c>
      <c r="C134" s="20"/>
      <c r="D134" s="18"/>
      <c r="E134" s="25"/>
      <c r="F134" s="21"/>
      <c r="G134" s="18"/>
      <c r="H134" s="20"/>
      <c r="I134" s="15" t="str">
        <f t="shared" ca="1" si="6"/>
        <v/>
      </c>
      <c r="J134" s="17" t="str">
        <f t="shared" ca="1" si="7"/>
        <v/>
      </c>
      <c r="K134" s="26" t="str">
        <f>IF($A134="","",IF(IFERROR(INDEX(증권사!$B$5:$B$34,MATCH($A134,증권사!$A$5:$A$34,0))&amp;"","")="",0,1))</f>
        <v/>
      </c>
      <c r="L134" s="26" t="str">
        <f>IF(AND($A134&lt;&gt;"",$C134&lt;&gt;"",$G134&lt;&gt;"완료"),$A134&amp;"-"&amp;COUNTIFS($A$5:$A134,$A134,$C$5:$C134,"&lt;&gt;",$G$5:$G134,"&lt;&gt;완료"),"")</f>
        <v/>
      </c>
      <c r="M134" s="26" t="str">
        <f t="shared" si="8"/>
        <v/>
      </c>
    </row>
    <row r="135" spans="1:13" ht="22.05" customHeight="1" x14ac:dyDescent="0.4">
      <c r="A135" s="18"/>
      <c r="B135" s="16" t="str">
        <f>IF($A135="","",IFERROR(INDEX(증권사!$C$5:$C$34,MATCH($A135,증권사!$A$5:$A$34,0))&amp;"","증권사 No 확인"))</f>
        <v/>
      </c>
      <c r="C135" s="20"/>
      <c r="D135" s="18"/>
      <c r="E135" s="25"/>
      <c r="F135" s="21"/>
      <c r="G135" s="18"/>
      <c r="H135" s="20"/>
      <c r="I135" s="15" t="str">
        <f t="shared" ca="1" si="6"/>
        <v/>
      </c>
      <c r="J135" s="17" t="str">
        <f t="shared" ca="1" si="7"/>
        <v/>
      </c>
      <c r="K135" s="26" t="str">
        <f>IF($A135="","",IF(IFERROR(INDEX(증권사!$B$5:$B$34,MATCH($A135,증권사!$A$5:$A$34,0))&amp;"","")="",0,1))</f>
        <v/>
      </c>
      <c r="L135" s="26" t="str">
        <f>IF(AND($A135&lt;&gt;"",$C135&lt;&gt;"",$G135&lt;&gt;"완료"),$A135&amp;"-"&amp;COUNTIFS($A$5:$A135,$A135,$C$5:$C135,"&lt;&gt;",$G$5:$G135,"&lt;&gt;완료"),"")</f>
        <v/>
      </c>
      <c r="M135" s="26" t="str">
        <f t="shared" si="8"/>
        <v/>
      </c>
    </row>
    <row r="136" spans="1:13" ht="22.05" customHeight="1" x14ac:dyDescent="0.4">
      <c r="A136" s="18"/>
      <c r="B136" s="16" t="str">
        <f>IF($A136="","",IFERROR(INDEX(증권사!$C$5:$C$34,MATCH($A136,증권사!$A$5:$A$34,0))&amp;"","증권사 No 확인"))</f>
        <v/>
      </c>
      <c r="C136" s="20"/>
      <c r="D136" s="18"/>
      <c r="E136" s="25"/>
      <c r="F136" s="21"/>
      <c r="G136" s="18"/>
      <c r="H136" s="20"/>
      <c r="I136" s="15" t="str">
        <f t="shared" ca="1" si="6"/>
        <v/>
      </c>
      <c r="J136" s="17" t="str">
        <f t="shared" ca="1" si="7"/>
        <v/>
      </c>
      <c r="K136" s="26" t="str">
        <f>IF($A136="","",IF(IFERROR(INDEX(증권사!$B$5:$B$34,MATCH($A136,증권사!$A$5:$A$34,0))&amp;"","")="",0,1))</f>
        <v/>
      </c>
      <c r="L136" s="26" t="str">
        <f>IF(AND($A136&lt;&gt;"",$C136&lt;&gt;"",$G136&lt;&gt;"완료"),$A136&amp;"-"&amp;COUNTIFS($A$5:$A136,$A136,$C$5:$C136,"&lt;&gt;",$G$5:$G136,"&lt;&gt;완료"),"")</f>
        <v/>
      </c>
      <c r="M136" s="26" t="str">
        <f t="shared" si="8"/>
        <v/>
      </c>
    </row>
    <row r="137" spans="1:13" ht="22.05" customHeight="1" x14ac:dyDescent="0.4">
      <c r="A137" s="18"/>
      <c r="B137" s="16" t="str">
        <f>IF($A137="","",IFERROR(INDEX(증권사!$C$5:$C$34,MATCH($A137,증권사!$A$5:$A$34,0))&amp;"","증권사 No 확인"))</f>
        <v/>
      </c>
      <c r="C137" s="20"/>
      <c r="D137" s="18"/>
      <c r="E137" s="25"/>
      <c r="F137" s="21"/>
      <c r="G137" s="18"/>
      <c r="H137" s="20"/>
      <c r="I137" s="15" t="str">
        <f t="shared" ca="1" si="6"/>
        <v/>
      </c>
      <c r="J137" s="17" t="str">
        <f t="shared" ca="1" si="7"/>
        <v/>
      </c>
      <c r="K137" s="26" t="str">
        <f>IF($A137="","",IF(IFERROR(INDEX(증권사!$B$5:$B$34,MATCH($A137,증권사!$A$5:$A$34,0))&amp;"","")="",0,1))</f>
        <v/>
      </c>
      <c r="L137" s="26" t="str">
        <f>IF(AND($A137&lt;&gt;"",$C137&lt;&gt;"",$G137&lt;&gt;"완료"),$A137&amp;"-"&amp;COUNTIFS($A$5:$A137,$A137,$C$5:$C137,"&lt;&gt;",$G$5:$G137,"&lt;&gt;완료"),"")</f>
        <v/>
      </c>
      <c r="M137" s="26" t="str">
        <f t="shared" si="8"/>
        <v/>
      </c>
    </row>
    <row r="138" spans="1:13" ht="22.05" customHeight="1" x14ac:dyDescent="0.4">
      <c r="A138" s="18"/>
      <c r="B138" s="16" t="str">
        <f>IF($A138="","",IFERROR(INDEX(증권사!$C$5:$C$34,MATCH($A138,증권사!$A$5:$A$34,0))&amp;"","증권사 No 확인"))</f>
        <v/>
      </c>
      <c r="C138" s="20"/>
      <c r="D138" s="18"/>
      <c r="E138" s="25"/>
      <c r="F138" s="21"/>
      <c r="G138" s="18"/>
      <c r="H138" s="20"/>
      <c r="I138" s="15" t="str">
        <f t="shared" ca="1" si="6"/>
        <v/>
      </c>
      <c r="J138" s="17" t="str">
        <f t="shared" ca="1" si="7"/>
        <v/>
      </c>
      <c r="K138" s="26" t="str">
        <f>IF($A138="","",IF(IFERROR(INDEX(증권사!$B$5:$B$34,MATCH($A138,증권사!$A$5:$A$34,0))&amp;"","")="",0,1))</f>
        <v/>
      </c>
      <c r="L138" s="26" t="str">
        <f>IF(AND($A138&lt;&gt;"",$C138&lt;&gt;"",$G138&lt;&gt;"완료"),$A138&amp;"-"&amp;COUNTIFS($A$5:$A138,$A138,$C$5:$C138,"&lt;&gt;",$G$5:$G138,"&lt;&gt;완료"),"")</f>
        <v/>
      </c>
      <c r="M138" s="26" t="str">
        <f t="shared" si="8"/>
        <v/>
      </c>
    </row>
    <row r="139" spans="1:13" ht="22.05" customHeight="1" x14ac:dyDescent="0.4">
      <c r="A139" s="18"/>
      <c r="B139" s="16" t="str">
        <f>IF($A139="","",IFERROR(INDEX(증권사!$C$5:$C$34,MATCH($A139,증권사!$A$5:$A$34,0))&amp;"","증권사 No 확인"))</f>
        <v/>
      </c>
      <c r="C139" s="20"/>
      <c r="D139" s="18"/>
      <c r="E139" s="25"/>
      <c r="F139" s="21"/>
      <c r="G139" s="18"/>
      <c r="H139" s="20"/>
      <c r="I139" s="15" t="str">
        <f t="shared" ca="1" si="6"/>
        <v/>
      </c>
      <c r="J139" s="17" t="str">
        <f t="shared" ca="1" si="7"/>
        <v/>
      </c>
      <c r="K139" s="26" t="str">
        <f>IF($A139="","",IF(IFERROR(INDEX(증권사!$B$5:$B$34,MATCH($A139,증권사!$A$5:$A$34,0))&amp;"","")="",0,1))</f>
        <v/>
      </c>
      <c r="L139" s="26" t="str">
        <f>IF(AND($A139&lt;&gt;"",$C139&lt;&gt;"",$G139&lt;&gt;"완료"),$A139&amp;"-"&amp;COUNTIFS($A$5:$A139,$A139,$C$5:$C139,"&lt;&gt;",$G$5:$G139,"&lt;&gt;완료"),"")</f>
        <v/>
      </c>
      <c r="M139" s="26" t="str">
        <f t="shared" si="8"/>
        <v/>
      </c>
    </row>
    <row r="140" spans="1:13" ht="22.05" customHeight="1" x14ac:dyDescent="0.4">
      <c r="A140" s="18"/>
      <c r="B140" s="16" t="str">
        <f>IF($A140="","",IFERROR(INDEX(증권사!$C$5:$C$34,MATCH($A140,증권사!$A$5:$A$34,0))&amp;"","증권사 No 확인"))</f>
        <v/>
      </c>
      <c r="C140" s="20"/>
      <c r="D140" s="18"/>
      <c r="E140" s="25"/>
      <c r="F140" s="21"/>
      <c r="G140" s="18"/>
      <c r="H140" s="20"/>
      <c r="I140" s="15" t="str">
        <f t="shared" ca="1" si="6"/>
        <v/>
      </c>
      <c r="J140" s="17" t="str">
        <f t="shared" ca="1" si="7"/>
        <v/>
      </c>
      <c r="K140" s="26" t="str">
        <f>IF($A140="","",IF(IFERROR(INDEX(증권사!$B$5:$B$34,MATCH($A140,증권사!$A$5:$A$34,0))&amp;"","")="",0,1))</f>
        <v/>
      </c>
      <c r="L140" s="26" t="str">
        <f>IF(AND($A140&lt;&gt;"",$C140&lt;&gt;"",$G140&lt;&gt;"완료"),$A140&amp;"-"&amp;COUNTIFS($A$5:$A140,$A140,$C$5:$C140,"&lt;&gt;",$G$5:$G140,"&lt;&gt;완료"),"")</f>
        <v/>
      </c>
      <c r="M140" s="26" t="str">
        <f t="shared" si="8"/>
        <v/>
      </c>
    </row>
    <row r="141" spans="1:13" ht="22.05" customHeight="1" x14ac:dyDescent="0.4">
      <c r="A141" s="18"/>
      <c r="B141" s="16" t="str">
        <f>IF($A141="","",IFERROR(INDEX(증권사!$C$5:$C$34,MATCH($A141,증권사!$A$5:$A$34,0))&amp;"","증권사 No 확인"))</f>
        <v/>
      </c>
      <c r="C141" s="20"/>
      <c r="D141" s="18"/>
      <c r="E141" s="25"/>
      <c r="F141" s="21"/>
      <c r="G141" s="18"/>
      <c r="H141" s="20"/>
      <c r="I141" s="15" t="str">
        <f t="shared" ca="1" si="6"/>
        <v/>
      </c>
      <c r="J141" s="17" t="str">
        <f t="shared" ca="1" si="7"/>
        <v/>
      </c>
      <c r="K141" s="26" t="str">
        <f>IF($A141="","",IF(IFERROR(INDEX(증권사!$B$5:$B$34,MATCH($A141,증권사!$A$5:$A$34,0))&amp;"","")="",0,1))</f>
        <v/>
      </c>
      <c r="L141" s="26" t="str">
        <f>IF(AND($A141&lt;&gt;"",$C141&lt;&gt;"",$G141&lt;&gt;"완료"),$A141&amp;"-"&amp;COUNTIFS($A$5:$A141,$A141,$C$5:$C141,"&lt;&gt;",$G$5:$G141,"&lt;&gt;완료"),"")</f>
        <v/>
      </c>
      <c r="M141" s="26" t="str">
        <f t="shared" si="8"/>
        <v/>
      </c>
    </row>
    <row r="142" spans="1:13" ht="22.05" customHeight="1" x14ac:dyDescent="0.4">
      <c r="A142" s="18"/>
      <c r="B142" s="16" t="str">
        <f>IF($A142="","",IFERROR(INDEX(증권사!$C$5:$C$34,MATCH($A142,증권사!$A$5:$A$34,0))&amp;"","증권사 No 확인"))</f>
        <v/>
      </c>
      <c r="C142" s="20"/>
      <c r="D142" s="18"/>
      <c r="E142" s="25"/>
      <c r="F142" s="21"/>
      <c r="G142" s="18"/>
      <c r="H142" s="20"/>
      <c r="I142" s="15" t="str">
        <f t="shared" ca="1" si="6"/>
        <v/>
      </c>
      <c r="J142" s="17" t="str">
        <f t="shared" ca="1" si="7"/>
        <v/>
      </c>
      <c r="K142" s="26" t="str">
        <f>IF($A142="","",IF(IFERROR(INDEX(증권사!$B$5:$B$34,MATCH($A142,증권사!$A$5:$A$34,0))&amp;"","")="",0,1))</f>
        <v/>
      </c>
      <c r="L142" s="26" t="str">
        <f>IF(AND($A142&lt;&gt;"",$C142&lt;&gt;"",$G142&lt;&gt;"완료"),$A142&amp;"-"&amp;COUNTIFS($A$5:$A142,$A142,$C$5:$C142,"&lt;&gt;",$G$5:$G142,"&lt;&gt;완료"),"")</f>
        <v/>
      </c>
      <c r="M142" s="26" t="str">
        <f t="shared" si="8"/>
        <v/>
      </c>
    </row>
    <row r="143" spans="1:13" ht="22.05" customHeight="1" x14ac:dyDescent="0.4">
      <c r="A143" s="18"/>
      <c r="B143" s="16" t="str">
        <f>IF($A143="","",IFERROR(INDEX(증권사!$C$5:$C$34,MATCH($A143,증권사!$A$5:$A$34,0))&amp;"","증권사 No 확인"))</f>
        <v/>
      </c>
      <c r="C143" s="20"/>
      <c r="D143" s="18"/>
      <c r="E143" s="25"/>
      <c r="F143" s="21"/>
      <c r="G143" s="18"/>
      <c r="H143" s="20"/>
      <c r="I143" s="15" t="str">
        <f t="shared" ca="1" si="6"/>
        <v/>
      </c>
      <c r="J143" s="17" t="str">
        <f t="shared" ca="1" si="7"/>
        <v/>
      </c>
      <c r="K143" s="26" t="str">
        <f>IF($A143="","",IF(IFERROR(INDEX(증권사!$B$5:$B$34,MATCH($A143,증권사!$A$5:$A$34,0))&amp;"","")="",0,1))</f>
        <v/>
      </c>
      <c r="L143" s="26" t="str">
        <f>IF(AND($A143&lt;&gt;"",$C143&lt;&gt;"",$G143&lt;&gt;"완료"),$A143&amp;"-"&amp;COUNTIFS($A$5:$A143,$A143,$C$5:$C143,"&lt;&gt;",$G$5:$G143,"&lt;&gt;완료"),"")</f>
        <v/>
      </c>
      <c r="M143" s="26" t="str">
        <f t="shared" si="8"/>
        <v/>
      </c>
    </row>
    <row r="144" spans="1:13" ht="22.05" customHeight="1" x14ac:dyDescent="0.4">
      <c r="A144" s="18"/>
      <c r="B144" s="16" t="str">
        <f>IF($A144="","",IFERROR(INDEX(증권사!$C$5:$C$34,MATCH($A144,증권사!$A$5:$A$34,0))&amp;"","증권사 No 확인"))</f>
        <v/>
      </c>
      <c r="C144" s="20"/>
      <c r="D144" s="18"/>
      <c r="E144" s="25"/>
      <c r="F144" s="21"/>
      <c r="G144" s="18"/>
      <c r="H144" s="20"/>
      <c r="I144" s="15" t="str">
        <f t="shared" ca="1" si="6"/>
        <v/>
      </c>
      <c r="J144" s="17" t="str">
        <f t="shared" ca="1" si="7"/>
        <v/>
      </c>
      <c r="K144" s="26" t="str">
        <f>IF($A144="","",IF(IFERROR(INDEX(증권사!$B$5:$B$34,MATCH($A144,증권사!$A$5:$A$34,0))&amp;"","")="",0,1))</f>
        <v/>
      </c>
      <c r="L144" s="26" t="str">
        <f>IF(AND($A144&lt;&gt;"",$C144&lt;&gt;"",$G144&lt;&gt;"완료"),$A144&amp;"-"&amp;COUNTIFS($A$5:$A144,$A144,$C$5:$C144,"&lt;&gt;",$G$5:$G144,"&lt;&gt;완료"),"")</f>
        <v/>
      </c>
      <c r="M144" s="26" t="str">
        <f t="shared" si="8"/>
        <v/>
      </c>
    </row>
    <row r="145" spans="1:13" ht="22.05" customHeight="1" x14ac:dyDescent="0.4">
      <c r="A145" s="18"/>
      <c r="B145" s="16" t="str">
        <f>IF($A145="","",IFERROR(INDEX(증권사!$C$5:$C$34,MATCH($A145,증권사!$A$5:$A$34,0))&amp;"","증권사 No 확인"))</f>
        <v/>
      </c>
      <c r="C145" s="20"/>
      <c r="D145" s="18"/>
      <c r="E145" s="25"/>
      <c r="F145" s="21"/>
      <c r="G145" s="18"/>
      <c r="H145" s="20"/>
      <c r="I145" s="15" t="str">
        <f t="shared" ca="1" si="6"/>
        <v/>
      </c>
      <c r="J145" s="17" t="str">
        <f t="shared" ca="1" si="7"/>
        <v/>
      </c>
      <c r="K145" s="26" t="str">
        <f>IF($A145="","",IF(IFERROR(INDEX(증권사!$B$5:$B$34,MATCH($A145,증권사!$A$5:$A$34,0))&amp;"","")="",0,1))</f>
        <v/>
      </c>
      <c r="L145" s="26" t="str">
        <f>IF(AND($A145&lt;&gt;"",$C145&lt;&gt;"",$G145&lt;&gt;"완료"),$A145&amp;"-"&amp;COUNTIFS($A$5:$A145,$A145,$C$5:$C145,"&lt;&gt;",$G$5:$G145,"&lt;&gt;완료"),"")</f>
        <v/>
      </c>
      <c r="M145" s="26" t="str">
        <f t="shared" si="8"/>
        <v/>
      </c>
    </row>
    <row r="146" spans="1:13" ht="22.05" customHeight="1" x14ac:dyDescent="0.4">
      <c r="A146" s="18"/>
      <c r="B146" s="16" t="str">
        <f>IF($A146="","",IFERROR(INDEX(증권사!$C$5:$C$34,MATCH($A146,증권사!$A$5:$A$34,0))&amp;"","증권사 No 확인"))</f>
        <v/>
      </c>
      <c r="C146" s="20"/>
      <c r="D146" s="18"/>
      <c r="E146" s="25"/>
      <c r="F146" s="21"/>
      <c r="G146" s="18"/>
      <c r="H146" s="20"/>
      <c r="I146" s="15" t="str">
        <f t="shared" ca="1" si="6"/>
        <v/>
      </c>
      <c r="J146" s="17" t="str">
        <f t="shared" ca="1" si="7"/>
        <v/>
      </c>
      <c r="K146" s="26" t="str">
        <f>IF($A146="","",IF(IFERROR(INDEX(증권사!$B$5:$B$34,MATCH($A146,증권사!$A$5:$A$34,0))&amp;"","")="",0,1))</f>
        <v/>
      </c>
      <c r="L146" s="26" t="str">
        <f>IF(AND($A146&lt;&gt;"",$C146&lt;&gt;"",$G146&lt;&gt;"완료"),$A146&amp;"-"&amp;COUNTIFS($A$5:$A146,$A146,$C$5:$C146,"&lt;&gt;",$G$5:$G146,"&lt;&gt;완료"),"")</f>
        <v/>
      </c>
      <c r="M146" s="26" t="str">
        <f t="shared" si="8"/>
        <v/>
      </c>
    </row>
    <row r="147" spans="1:13" ht="22.05" customHeight="1" x14ac:dyDescent="0.4">
      <c r="A147" s="18"/>
      <c r="B147" s="16" t="str">
        <f>IF($A147="","",IFERROR(INDEX(증권사!$C$5:$C$34,MATCH($A147,증권사!$A$5:$A$34,0))&amp;"","증권사 No 확인"))</f>
        <v/>
      </c>
      <c r="C147" s="20"/>
      <c r="D147" s="18"/>
      <c r="E147" s="25"/>
      <c r="F147" s="21"/>
      <c r="G147" s="18"/>
      <c r="H147" s="20"/>
      <c r="I147" s="15" t="str">
        <f t="shared" ca="1" si="6"/>
        <v/>
      </c>
      <c r="J147" s="17" t="str">
        <f t="shared" ca="1" si="7"/>
        <v/>
      </c>
      <c r="K147" s="26" t="str">
        <f>IF($A147="","",IF(IFERROR(INDEX(증권사!$B$5:$B$34,MATCH($A147,증권사!$A$5:$A$34,0))&amp;"","")="",0,1))</f>
        <v/>
      </c>
      <c r="L147" s="26" t="str">
        <f>IF(AND($A147&lt;&gt;"",$C147&lt;&gt;"",$G147&lt;&gt;"완료"),$A147&amp;"-"&amp;COUNTIFS($A$5:$A147,$A147,$C$5:$C147,"&lt;&gt;",$G$5:$G147,"&lt;&gt;완료"),"")</f>
        <v/>
      </c>
      <c r="M147" s="26" t="str">
        <f t="shared" si="8"/>
        <v/>
      </c>
    </row>
    <row r="148" spans="1:13" ht="22.05" customHeight="1" x14ac:dyDescent="0.4">
      <c r="A148" s="18"/>
      <c r="B148" s="16" t="str">
        <f>IF($A148="","",IFERROR(INDEX(증권사!$C$5:$C$34,MATCH($A148,증권사!$A$5:$A$34,0))&amp;"","증권사 No 확인"))</f>
        <v/>
      </c>
      <c r="C148" s="20"/>
      <c r="D148" s="18"/>
      <c r="E148" s="25"/>
      <c r="F148" s="21"/>
      <c r="G148" s="18"/>
      <c r="H148" s="20"/>
      <c r="I148" s="15" t="str">
        <f t="shared" ca="1" si="6"/>
        <v/>
      </c>
      <c r="J148" s="17" t="str">
        <f t="shared" ca="1" si="7"/>
        <v/>
      </c>
      <c r="K148" s="26" t="str">
        <f>IF($A148="","",IF(IFERROR(INDEX(증권사!$B$5:$B$34,MATCH($A148,증권사!$A$5:$A$34,0))&amp;"","")="",0,1))</f>
        <v/>
      </c>
      <c r="L148" s="26" t="str">
        <f>IF(AND($A148&lt;&gt;"",$C148&lt;&gt;"",$G148&lt;&gt;"완료"),$A148&amp;"-"&amp;COUNTIFS($A$5:$A148,$A148,$C$5:$C148,"&lt;&gt;",$G$5:$G148,"&lt;&gt;완료"),"")</f>
        <v/>
      </c>
      <c r="M148" s="26" t="str">
        <f t="shared" si="8"/>
        <v/>
      </c>
    </row>
    <row r="149" spans="1:13" ht="22.05" customHeight="1" x14ac:dyDescent="0.4">
      <c r="A149" s="18"/>
      <c r="B149" s="16" t="str">
        <f>IF($A149="","",IFERROR(INDEX(증권사!$C$5:$C$34,MATCH($A149,증권사!$A$5:$A$34,0))&amp;"","증권사 No 확인"))</f>
        <v/>
      </c>
      <c r="C149" s="20"/>
      <c r="D149" s="18"/>
      <c r="E149" s="25"/>
      <c r="F149" s="21"/>
      <c r="G149" s="18"/>
      <c r="H149" s="20"/>
      <c r="I149" s="15" t="str">
        <f t="shared" ca="1" si="6"/>
        <v/>
      </c>
      <c r="J149" s="17" t="str">
        <f t="shared" ca="1" si="7"/>
        <v/>
      </c>
      <c r="K149" s="26" t="str">
        <f>IF($A149="","",IF(IFERROR(INDEX(증권사!$B$5:$B$34,MATCH($A149,증권사!$A$5:$A$34,0))&amp;"","")="",0,1))</f>
        <v/>
      </c>
      <c r="L149" s="26" t="str">
        <f>IF(AND($A149&lt;&gt;"",$C149&lt;&gt;"",$G149&lt;&gt;"완료"),$A149&amp;"-"&amp;COUNTIFS($A$5:$A149,$A149,$C$5:$C149,"&lt;&gt;",$G$5:$G149,"&lt;&gt;완료"),"")</f>
        <v/>
      </c>
      <c r="M149" s="26" t="str">
        <f t="shared" si="8"/>
        <v/>
      </c>
    </row>
    <row r="150" spans="1:13" ht="22.05" customHeight="1" x14ac:dyDescent="0.4">
      <c r="A150" s="18"/>
      <c r="B150" s="16" t="str">
        <f>IF($A150="","",IFERROR(INDEX(증권사!$C$5:$C$34,MATCH($A150,증권사!$A$5:$A$34,0))&amp;"","증권사 No 확인"))</f>
        <v/>
      </c>
      <c r="C150" s="20"/>
      <c r="D150" s="18"/>
      <c r="E150" s="25"/>
      <c r="F150" s="21"/>
      <c r="G150" s="18"/>
      <c r="H150" s="20"/>
      <c r="I150" s="15" t="str">
        <f t="shared" ca="1" si="6"/>
        <v/>
      </c>
      <c r="J150" s="17" t="str">
        <f t="shared" ca="1" si="7"/>
        <v/>
      </c>
      <c r="K150" s="26" t="str">
        <f>IF($A150="","",IF(IFERROR(INDEX(증권사!$B$5:$B$34,MATCH($A150,증권사!$A$5:$A$34,0))&amp;"","")="",0,1))</f>
        <v/>
      </c>
      <c r="L150" s="26" t="str">
        <f>IF(AND($A150&lt;&gt;"",$C150&lt;&gt;"",$G150&lt;&gt;"완료"),$A150&amp;"-"&amp;COUNTIFS($A$5:$A150,$A150,$C$5:$C150,"&lt;&gt;",$G$5:$G150,"&lt;&gt;완료"),"")</f>
        <v/>
      </c>
      <c r="M150" s="26" t="str">
        <f t="shared" si="8"/>
        <v/>
      </c>
    </row>
    <row r="151" spans="1:13" ht="22.05" customHeight="1" x14ac:dyDescent="0.4">
      <c r="A151" s="18"/>
      <c r="B151" s="16" t="str">
        <f>IF($A151="","",IFERROR(INDEX(증권사!$C$5:$C$34,MATCH($A151,증권사!$A$5:$A$34,0))&amp;"","증권사 No 확인"))</f>
        <v/>
      </c>
      <c r="C151" s="20"/>
      <c r="D151" s="18"/>
      <c r="E151" s="25"/>
      <c r="F151" s="21"/>
      <c r="G151" s="18"/>
      <c r="H151" s="20"/>
      <c r="I151" s="15" t="str">
        <f t="shared" ca="1" si="6"/>
        <v/>
      </c>
      <c r="J151" s="17" t="str">
        <f t="shared" ca="1" si="7"/>
        <v/>
      </c>
      <c r="K151" s="26" t="str">
        <f>IF($A151="","",IF(IFERROR(INDEX(증권사!$B$5:$B$34,MATCH($A151,증권사!$A$5:$A$34,0))&amp;"","")="",0,1))</f>
        <v/>
      </c>
      <c r="L151" s="26" t="str">
        <f>IF(AND($A151&lt;&gt;"",$C151&lt;&gt;"",$G151&lt;&gt;"완료"),$A151&amp;"-"&amp;COUNTIFS($A$5:$A151,$A151,$C$5:$C151,"&lt;&gt;",$G$5:$G151,"&lt;&gt;완료"),"")</f>
        <v/>
      </c>
      <c r="M151" s="26" t="str">
        <f t="shared" si="8"/>
        <v/>
      </c>
    </row>
    <row r="152" spans="1:13" ht="22.05" customHeight="1" x14ac:dyDescent="0.4">
      <c r="A152" s="18"/>
      <c r="B152" s="16" t="str">
        <f>IF($A152="","",IFERROR(INDEX(증권사!$C$5:$C$34,MATCH($A152,증권사!$A$5:$A$34,0))&amp;"","증권사 No 확인"))</f>
        <v/>
      </c>
      <c r="C152" s="20"/>
      <c r="D152" s="18"/>
      <c r="E152" s="25"/>
      <c r="F152" s="21"/>
      <c r="G152" s="18"/>
      <c r="H152" s="20"/>
      <c r="I152" s="15" t="str">
        <f t="shared" ca="1" si="6"/>
        <v/>
      </c>
      <c r="J152" s="17" t="str">
        <f t="shared" ca="1" si="7"/>
        <v/>
      </c>
      <c r="K152" s="26" t="str">
        <f>IF($A152="","",IF(IFERROR(INDEX(증권사!$B$5:$B$34,MATCH($A152,증권사!$A$5:$A$34,0))&amp;"","")="",0,1))</f>
        <v/>
      </c>
      <c r="L152" s="26" t="str">
        <f>IF(AND($A152&lt;&gt;"",$C152&lt;&gt;"",$G152&lt;&gt;"완료"),$A152&amp;"-"&amp;COUNTIFS($A$5:$A152,$A152,$C$5:$C152,"&lt;&gt;",$G$5:$G152,"&lt;&gt;완료"),"")</f>
        <v/>
      </c>
      <c r="M152" s="26" t="str">
        <f t="shared" si="8"/>
        <v/>
      </c>
    </row>
    <row r="153" spans="1:13" ht="22.05" customHeight="1" x14ac:dyDescent="0.4">
      <c r="A153" s="18"/>
      <c r="B153" s="16" t="str">
        <f>IF($A153="","",IFERROR(INDEX(증권사!$C$5:$C$34,MATCH($A153,증권사!$A$5:$A$34,0))&amp;"","증권사 No 확인"))</f>
        <v/>
      </c>
      <c r="C153" s="20"/>
      <c r="D153" s="18"/>
      <c r="E153" s="25"/>
      <c r="F153" s="21"/>
      <c r="G153" s="18"/>
      <c r="H153" s="20"/>
      <c r="I153" s="15" t="str">
        <f t="shared" ca="1" si="6"/>
        <v/>
      </c>
      <c r="J153" s="17" t="str">
        <f t="shared" ca="1" si="7"/>
        <v/>
      </c>
      <c r="K153" s="26" t="str">
        <f>IF($A153="","",IF(IFERROR(INDEX(증권사!$B$5:$B$34,MATCH($A153,증권사!$A$5:$A$34,0))&amp;"","")="",0,1))</f>
        <v/>
      </c>
      <c r="L153" s="26" t="str">
        <f>IF(AND($A153&lt;&gt;"",$C153&lt;&gt;"",$G153&lt;&gt;"완료"),$A153&amp;"-"&amp;COUNTIFS($A$5:$A153,$A153,$C$5:$C153,"&lt;&gt;",$G$5:$G153,"&lt;&gt;완료"),"")</f>
        <v/>
      </c>
      <c r="M153" s="26" t="str">
        <f t="shared" si="8"/>
        <v/>
      </c>
    </row>
    <row r="154" spans="1:13" ht="22.05" customHeight="1" x14ac:dyDescent="0.4">
      <c r="A154" s="18"/>
      <c r="B154" s="16" t="str">
        <f>IF($A154="","",IFERROR(INDEX(증권사!$C$5:$C$34,MATCH($A154,증권사!$A$5:$A$34,0))&amp;"","증권사 No 확인"))</f>
        <v/>
      </c>
      <c r="C154" s="20"/>
      <c r="D154" s="18"/>
      <c r="E154" s="25"/>
      <c r="F154" s="21"/>
      <c r="G154" s="18"/>
      <c r="H154" s="20"/>
      <c r="I154" s="15" t="str">
        <f t="shared" ca="1" si="6"/>
        <v/>
      </c>
      <c r="J154" s="17" t="str">
        <f t="shared" ca="1" si="7"/>
        <v/>
      </c>
      <c r="K154" s="26" t="str">
        <f>IF($A154="","",IF(IFERROR(INDEX(증권사!$B$5:$B$34,MATCH($A154,증권사!$A$5:$A$34,0))&amp;"","")="",0,1))</f>
        <v/>
      </c>
      <c r="L154" s="26" t="str">
        <f>IF(AND($A154&lt;&gt;"",$C154&lt;&gt;"",$G154&lt;&gt;"완료"),$A154&amp;"-"&amp;COUNTIFS($A$5:$A154,$A154,$C$5:$C154,"&lt;&gt;",$G$5:$G154,"&lt;&gt;완료"),"")</f>
        <v/>
      </c>
      <c r="M154" s="26" t="str">
        <f t="shared" si="8"/>
        <v/>
      </c>
    </row>
    <row r="155" spans="1:13" ht="22.05" customHeight="1" x14ac:dyDescent="0.4">
      <c r="A155" s="18"/>
      <c r="B155" s="16" t="str">
        <f>IF($A155="","",IFERROR(INDEX(증권사!$C$5:$C$34,MATCH($A155,증권사!$A$5:$A$34,0))&amp;"","증권사 No 확인"))</f>
        <v/>
      </c>
      <c r="C155" s="20"/>
      <c r="D155" s="18"/>
      <c r="E155" s="25"/>
      <c r="F155" s="21"/>
      <c r="G155" s="18"/>
      <c r="H155" s="20"/>
      <c r="I155" s="15" t="str">
        <f t="shared" ca="1" si="6"/>
        <v/>
      </c>
      <c r="J155" s="17" t="str">
        <f t="shared" ca="1" si="7"/>
        <v/>
      </c>
      <c r="K155" s="26" t="str">
        <f>IF($A155="","",IF(IFERROR(INDEX(증권사!$B$5:$B$34,MATCH($A155,증권사!$A$5:$A$34,0))&amp;"","")="",0,1))</f>
        <v/>
      </c>
      <c r="L155" s="26" t="str">
        <f>IF(AND($A155&lt;&gt;"",$C155&lt;&gt;"",$G155&lt;&gt;"완료"),$A155&amp;"-"&amp;COUNTIFS($A$5:$A155,$A155,$C$5:$C155,"&lt;&gt;",$G$5:$G155,"&lt;&gt;완료"),"")</f>
        <v/>
      </c>
      <c r="M155" s="26" t="str">
        <f t="shared" si="8"/>
        <v/>
      </c>
    </row>
    <row r="156" spans="1:13" ht="22.05" customHeight="1" x14ac:dyDescent="0.4">
      <c r="A156" s="18"/>
      <c r="B156" s="16" t="str">
        <f>IF($A156="","",IFERROR(INDEX(증권사!$C$5:$C$34,MATCH($A156,증권사!$A$5:$A$34,0))&amp;"","증권사 No 확인"))</f>
        <v/>
      </c>
      <c r="C156" s="20"/>
      <c r="D156" s="18"/>
      <c r="E156" s="25"/>
      <c r="F156" s="21"/>
      <c r="G156" s="18"/>
      <c r="H156" s="20"/>
      <c r="I156" s="15" t="str">
        <f t="shared" ca="1" si="6"/>
        <v/>
      </c>
      <c r="J156" s="17" t="str">
        <f t="shared" ca="1" si="7"/>
        <v/>
      </c>
      <c r="K156" s="26" t="str">
        <f>IF($A156="","",IF(IFERROR(INDEX(증권사!$B$5:$B$34,MATCH($A156,증권사!$A$5:$A$34,0))&amp;"","")="",0,1))</f>
        <v/>
      </c>
      <c r="L156" s="26" t="str">
        <f>IF(AND($A156&lt;&gt;"",$C156&lt;&gt;"",$G156&lt;&gt;"완료"),$A156&amp;"-"&amp;COUNTIFS($A$5:$A156,$A156,$C$5:$C156,"&lt;&gt;",$G$5:$G156,"&lt;&gt;완료"),"")</f>
        <v/>
      </c>
      <c r="M156" s="26" t="str">
        <f t="shared" si="8"/>
        <v/>
      </c>
    </row>
    <row r="157" spans="1:13" ht="22.05" customHeight="1" x14ac:dyDescent="0.4">
      <c r="A157" s="18"/>
      <c r="B157" s="16" t="str">
        <f>IF($A157="","",IFERROR(INDEX(증권사!$C$5:$C$34,MATCH($A157,증권사!$A$5:$A$34,0))&amp;"","증권사 No 확인"))</f>
        <v/>
      </c>
      <c r="C157" s="20"/>
      <c r="D157" s="18"/>
      <c r="E157" s="25"/>
      <c r="F157" s="21"/>
      <c r="G157" s="18"/>
      <c r="H157" s="20"/>
      <c r="I157" s="15" t="str">
        <f t="shared" ca="1" si="6"/>
        <v/>
      </c>
      <c r="J157" s="17" t="str">
        <f t="shared" ca="1" si="7"/>
        <v/>
      </c>
      <c r="K157" s="26" t="str">
        <f>IF($A157="","",IF(IFERROR(INDEX(증권사!$B$5:$B$34,MATCH($A157,증권사!$A$5:$A$34,0))&amp;"","")="",0,1))</f>
        <v/>
      </c>
      <c r="L157" s="26" t="str">
        <f>IF(AND($A157&lt;&gt;"",$C157&lt;&gt;"",$G157&lt;&gt;"완료"),$A157&amp;"-"&amp;COUNTIFS($A$5:$A157,$A157,$C$5:$C157,"&lt;&gt;",$G$5:$G157,"&lt;&gt;완료"),"")</f>
        <v/>
      </c>
      <c r="M157" s="26" t="str">
        <f t="shared" si="8"/>
        <v/>
      </c>
    </row>
    <row r="158" spans="1:13" ht="22.05" customHeight="1" x14ac:dyDescent="0.4">
      <c r="A158" s="18"/>
      <c r="B158" s="16" t="str">
        <f>IF($A158="","",IFERROR(INDEX(증권사!$C$5:$C$34,MATCH($A158,증권사!$A$5:$A$34,0))&amp;"","증권사 No 확인"))</f>
        <v/>
      </c>
      <c r="C158" s="20"/>
      <c r="D158" s="18"/>
      <c r="E158" s="25"/>
      <c r="F158" s="21"/>
      <c r="G158" s="18"/>
      <c r="H158" s="20"/>
      <c r="I158" s="15" t="str">
        <f t="shared" ca="1" si="6"/>
        <v/>
      </c>
      <c r="J158" s="17" t="str">
        <f t="shared" ca="1" si="7"/>
        <v/>
      </c>
      <c r="K158" s="26" t="str">
        <f>IF($A158="","",IF(IFERROR(INDEX(증권사!$B$5:$B$34,MATCH($A158,증권사!$A$5:$A$34,0))&amp;"","")="",0,1))</f>
        <v/>
      </c>
      <c r="L158" s="26" t="str">
        <f>IF(AND($A158&lt;&gt;"",$C158&lt;&gt;"",$G158&lt;&gt;"완료"),$A158&amp;"-"&amp;COUNTIFS($A$5:$A158,$A158,$C$5:$C158,"&lt;&gt;",$G$5:$G158,"&lt;&gt;완료"),"")</f>
        <v/>
      </c>
      <c r="M158" s="26" t="str">
        <f t="shared" si="8"/>
        <v/>
      </c>
    </row>
    <row r="159" spans="1:13" ht="22.05" customHeight="1" x14ac:dyDescent="0.4">
      <c r="A159" s="18"/>
      <c r="B159" s="16" t="str">
        <f>IF($A159="","",IFERROR(INDEX(증권사!$C$5:$C$34,MATCH($A159,증권사!$A$5:$A$34,0))&amp;"","증권사 No 확인"))</f>
        <v/>
      </c>
      <c r="C159" s="20"/>
      <c r="D159" s="18"/>
      <c r="E159" s="25"/>
      <c r="F159" s="21"/>
      <c r="G159" s="18"/>
      <c r="H159" s="20"/>
      <c r="I159" s="15" t="str">
        <f t="shared" ca="1" si="6"/>
        <v/>
      </c>
      <c r="J159" s="17" t="str">
        <f t="shared" ca="1" si="7"/>
        <v/>
      </c>
      <c r="K159" s="26" t="str">
        <f>IF($A159="","",IF(IFERROR(INDEX(증권사!$B$5:$B$34,MATCH($A159,증권사!$A$5:$A$34,0))&amp;"","")="",0,1))</f>
        <v/>
      </c>
      <c r="L159" s="26" t="str">
        <f>IF(AND($A159&lt;&gt;"",$C159&lt;&gt;"",$G159&lt;&gt;"완료"),$A159&amp;"-"&amp;COUNTIFS($A$5:$A159,$A159,$C$5:$C159,"&lt;&gt;",$G$5:$G159,"&lt;&gt;완료"),"")</f>
        <v/>
      </c>
      <c r="M159" s="26" t="str">
        <f t="shared" si="8"/>
        <v/>
      </c>
    </row>
    <row r="160" spans="1:13" ht="22.05" customHeight="1" x14ac:dyDescent="0.4">
      <c r="A160" s="18"/>
      <c r="B160" s="16" t="str">
        <f>IF($A160="","",IFERROR(INDEX(증권사!$C$5:$C$34,MATCH($A160,증권사!$A$5:$A$34,0))&amp;"","증권사 No 확인"))</f>
        <v/>
      </c>
      <c r="C160" s="20"/>
      <c r="D160" s="18"/>
      <c r="E160" s="25"/>
      <c r="F160" s="21"/>
      <c r="G160" s="18"/>
      <c r="H160" s="20"/>
      <c r="I160" s="15" t="str">
        <f t="shared" ca="1" si="6"/>
        <v/>
      </c>
      <c r="J160" s="17" t="str">
        <f t="shared" ca="1" si="7"/>
        <v/>
      </c>
      <c r="K160" s="26" t="str">
        <f>IF($A160="","",IF(IFERROR(INDEX(증권사!$B$5:$B$34,MATCH($A160,증권사!$A$5:$A$34,0))&amp;"","")="",0,1))</f>
        <v/>
      </c>
      <c r="L160" s="26" t="str">
        <f>IF(AND($A160&lt;&gt;"",$C160&lt;&gt;"",$G160&lt;&gt;"완료"),$A160&amp;"-"&amp;COUNTIFS($A$5:$A160,$A160,$C$5:$C160,"&lt;&gt;",$G$5:$G160,"&lt;&gt;완료"),"")</f>
        <v/>
      </c>
      <c r="M160" s="26" t="str">
        <f t="shared" si="8"/>
        <v/>
      </c>
    </row>
    <row r="161" spans="1:13" ht="22.05" customHeight="1" x14ac:dyDescent="0.4">
      <c r="A161" s="18"/>
      <c r="B161" s="16" t="str">
        <f>IF($A161="","",IFERROR(INDEX(증권사!$C$5:$C$34,MATCH($A161,증권사!$A$5:$A$34,0))&amp;"","증권사 No 확인"))</f>
        <v/>
      </c>
      <c r="C161" s="20"/>
      <c r="D161" s="18"/>
      <c r="E161" s="25"/>
      <c r="F161" s="21"/>
      <c r="G161" s="18"/>
      <c r="H161" s="20"/>
      <c r="I161" s="15" t="str">
        <f t="shared" ca="1" si="6"/>
        <v/>
      </c>
      <c r="J161" s="17" t="str">
        <f t="shared" ca="1" si="7"/>
        <v/>
      </c>
      <c r="K161" s="26" t="str">
        <f>IF($A161="","",IF(IFERROR(INDEX(증권사!$B$5:$B$34,MATCH($A161,증권사!$A$5:$A$34,0))&amp;"","")="",0,1))</f>
        <v/>
      </c>
      <c r="L161" s="26" t="str">
        <f>IF(AND($A161&lt;&gt;"",$C161&lt;&gt;"",$G161&lt;&gt;"완료"),$A161&amp;"-"&amp;COUNTIFS($A$5:$A161,$A161,$C$5:$C161,"&lt;&gt;",$G$5:$G161,"&lt;&gt;완료"),"")</f>
        <v/>
      </c>
      <c r="M161" s="26" t="str">
        <f t="shared" si="8"/>
        <v/>
      </c>
    </row>
    <row r="162" spans="1:13" ht="22.05" customHeight="1" x14ac:dyDescent="0.4">
      <c r="A162" s="18"/>
      <c r="B162" s="16" t="str">
        <f>IF($A162="","",IFERROR(INDEX(증권사!$C$5:$C$34,MATCH($A162,증권사!$A$5:$A$34,0))&amp;"","증권사 No 확인"))</f>
        <v/>
      </c>
      <c r="C162" s="20"/>
      <c r="D162" s="18"/>
      <c r="E162" s="25"/>
      <c r="F162" s="21"/>
      <c r="G162" s="18"/>
      <c r="H162" s="20"/>
      <c r="I162" s="15" t="str">
        <f t="shared" ca="1" si="6"/>
        <v/>
      </c>
      <c r="J162" s="17" t="str">
        <f t="shared" ca="1" si="7"/>
        <v/>
      </c>
      <c r="K162" s="26" t="str">
        <f>IF($A162="","",IF(IFERROR(INDEX(증권사!$B$5:$B$34,MATCH($A162,증권사!$A$5:$A$34,0))&amp;"","")="",0,1))</f>
        <v/>
      </c>
      <c r="L162" s="26" t="str">
        <f>IF(AND($A162&lt;&gt;"",$C162&lt;&gt;"",$G162&lt;&gt;"완료"),$A162&amp;"-"&amp;COUNTIFS($A$5:$A162,$A162,$C$5:$C162,"&lt;&gt;",$G$5:$G162,"&lt;&gt;완료"),"")</f>
        <v/>
      </c>
      <c r="M162" s="26" t="str">
        <f t="shared" si="8"/>
        <v/>
      </c>
    </row>
    <row r="163" spans="1:13" ht="22.05" customHeight="1" x14ac:dyDescent="0.4">
      <c r="A163" s="18"/>
      <c r="B163" s="16" t="str">
        <f>IF($A163="","",IFERROR(INDEX(증권사!$C$5:$C$34,MATCH($A163,증권사!$A$5:$A$34,0))&amp;"","증권사 No 확인"))</f>
        <v/>
      </c>
      <c r="C163" s="20"/>
      <c r="D163" s="18"/>
      <c r="E163" s="25"/>
      <c r="F163" s="21"/>
      <c r="G163" s="18"/>
      <c r="H163" s="20"/>
      <c r="I163" s="15" t="str">
        <f t="shared" ca="1" si="6"/>
        <v/>
      </c>
      <c r="J163" s="17" t="str">
        <f t="shared" ca="1" si="7"/>
        <v/>
      </c>
      <c r="K163" s="26" t="str">
        <f>IF($A163="","",IF(IFERROR(INDEX(증권사!$B$5:$B$34,MATCH($A163,증권사!$A$5:$A$34,0))&amp;"","")="",0,1))</f>
        <v/>
      </c>
      <c r="L163" s="26" t="str">
        <f>IF(AND($A163&lt;&gt;"",$C163&lt;&gt;"",$G163&lt;&gt;"완료"),$A163&amp;"-"&amp;COUNTIFS($A$5:$A163,$A163,$C$5:$C163,"&lt;&gt;",$G$5:$G163,"&lt;&gt;완료"),"")</f>
        <v/>
      </c>
      <c r="M163" s="26" t="str">
        <f t="shared" si="8"/>
        <v/>
      </c>
    </row>
    <row r="164" spans="1:13" ht="22.05" customHeight="1" x14ac:dyDescent="0.4">
      <c r="A164" s="18"/>
      <c r="B164" s="16" t="str">
        <f>IF($A164="","",IFERROR(INDEX(증권사!$C$5:$C$34,MATCH($A164,증권사!$A$5:$A$34,0))&amp;"","증권사 No 확인"))</f>
        <v/>
      </c>
      <c r="C164" s="20"/>
      <c r="D164" s="18"/>
      <c r="E164" s="25"/>
      <c r="F164" s="21"/>
      <c r="G164" s="18"/>
      <c r="H164" s="20"/>
      <c r="I164" s="15" t="str">
        <f t="shared" ca="1" si="6"/>
        <v/>
      </c>
      <c r="J164" s="17" t="str">
        <f t="shared" ca="1" si="7"/>
        <v/>
      </c>
      <c r="K164" s="26" t="str">
        <f>IF($A164="","",IF(IFERROR(INDEX(증권사!$B$5:$B$34,MATCH($A164,증권사!$A$5:$A$34,0))&amp;"","")="",0,1))</f>
        <v/>
      </c>
      <c r="L164" s="26" t="str">
        <f>IF(AND($A164&lt;&gt;"",$C164&lt;&gt;"",$G164&lt;&gt;"완료"),$A164&amp;"-"&amp;COUNTIFS($A$5:$A164,$A164,$C$5:$C164,"&lt;&gt;",$G$5:$G164,"&lt;&gt;완료"),"")</f>
        <v/>
      </c>
      <c r="M164" s="26" t="str">
        <f t="shared" si="8"/>
        <v/>
      </c>
    </row>
    <row r="165" spans="1:13" ht="22.05" customHeight="1" x14ac:dyDescent="0.4">
      <c r="A165" s="18"/>
      <c r="B165" s="16" t="str">
        <f>IF($A165="","",IFERROR(INDEX(증권사!$C$5:$C$34,MATCH($A165,증권사!$A$5:$A$34,0))&amp;"","증권사 No 확인"))</f>
        <v/>
      </c>
      <c r="C165" s="20"/>
      <c r="D165" s="18"/>
      <c r="E165" s="25"/>
      <c r="F165" s="21"/>
      <c r="G165" s="18"/>
      <c r="H165" s="20"/>
      <c r="I165" s="15" t="str">
        <f t="shared" ca="1" si="6"/>
        <v/>
      </c>
      <c r="J165" s="17" t="str">
        <f t="shared" ca="1" si="7"/>
        <v/>
      </c>
      <c r="K165" s="26" t="str">
        <f>IF($A165="","",IF(IFERROR(INDEX(증권사!$B$5:$B$34,MATCH($A165,증권사!$A$5:$A$34,0))&amp;"","")="",0,1))</f>
        <v/>
      </c>
      <c r="L165" s="26" t="str">
        <f>IF(AND($A165&lt;&gt;"",$C165&lt;&gt;"",$G165&lt;&gt;"완료"),$A165&amp;"-"&amp;COUNTIFS($A$5:$A165,$A165,$C$5:$C165,"&lt;&gt;",$G$5:$G165,"&lt;&gt;완료"),"")</f>
        <v/>
      </c>
      <c r="M165" s="26" t="str">
        <f t="shared" si="8"/>
        <v/>
      </c>
    </row>
    <row r="166" spans="1:13" ht="22.05" customHeight="1" x14ac:dyDescent="0.4">
      <c r="A166" s="18"/>
      <c r="B166" s="16" t="str">
        <f>IF($A166="","",IFERROR(INDEX(증권사!$C$5:$C$34,MATCH($A166,증권사!$A$5:$A$34,0))&amp;"","증권사 No 확인"))</f>
        <v/>
      </c>
      <c r="C166" s="20"/>
      <c r="D166" s="18"/>
      <c r="E166" s="25"/>
      <c r="F166" s="21"/>
      <c r="G166" s="18"/>
      <c r="H166" s="20"/>
      <c r="I166" s="15" t="str">
        <f t="shared" ca="1" si="6"/>
        <v/>
      </c>
      <c r="J166" s="17" t="str">
        <f t="shared" ca="1" si="7"/>
        <v/>
      </c>
      <c r="K166" s="26" t="str">
        <f>IF($A166="","",IF(IFERROR(INDEX(증권사!$B$5:$B$34,MATCH($A166,증권사!$A$5:$A$34,0))&amp;"","")="",0,1))</f>
        <v/>
      </c>
      <c r="L166" s="26" t="str">
        <f>IF(AND($A166&lt;&gt;"",$C166&lt;&gt;"",$G166&lt;&gt;"완료"),$A166&amp;"-"&amp;COUNTIFS($A$5:$A166,$A166,$C$5:$C166,"&lt;&gt;",$G$5:$G166,"&lt;&gt;완료"),"")</f>
        <v/>
      </c>
      <c r="M166" s="26" t="str">
        <f t="shared" si="8"/>
        <v/>
      </c>
    </row>
    <row r="167" spans="1:13" ht="22.05" customHeight="1" x14ac:dyDescent="0.4">
      <c r="A167" s="18"/>
      <c r="B167" s="16" t="str">
        <f>IF($A167="","",IFERROR(INDEX(증권사!$C$5:$C$34,MATCH($A167,증권사!$A$5:$A$34,0))&amp;"","증권사 No 확인"))</f>
        <v/>
      </c>
      <c r="C167" s="20"/>
      <c r="D167" s="18"/>
      <c r="E167" s="25"/>
      <c r="F167" s="21"/>
      <c r="G167" s="18"/>
      <c r="H167" s="20"/>
      <c r="I167" s="15" t="str">
        <f t="shared" ca="1" si="6"/>
        <v/>
      </c>
      <c r="J167" s="17" t="str">
        <f t="shared" ca="1" si="7"/>
        <v/>
      </c>
      <c r="K167" s="26" t="str">
        <f>IF($A167="","",IF(IFERROR(INDEX(증권사!$B$5:$B$34,MATCH($A167,증권사!$A$5:$A$34,0))&amp;"","")="",0,1))</f>
        <v/>
      </c>
      <c r="L167" s="26" t="str">
        <f>IF(AND($A167&lt;&gt;"",$C167&lt;&gt;"",$G167&lt;&gt;"완료"),$A167&amp;"-"&amp;COUNTIFS($A$5:$A167,$A167,$C$5:$C167,"&lt;&gt;",$G$5:$G167,"&lt;&gt;완료"),"")</f>
        <v/>
      </c>
      <c r="M167" s="26" t="str">
        <f t="shared" si="8"/>
        <v/>
      </c>
    </row>
    <row r="168" spans="1:13" ht="22.05" customHeight="1" x14ac:dyDescent="0.4">
      <c r="A168" s="18"/>
      <c r="B168" s="16" t="str">
        <f>IF($A168="","",IFERROR(INDEX(증권사!$C$5:$C$34,MATCH($A168,증권사!$A$5:$A$34,0))&amp;"","증권사 No 확인"))</f>
        <v/>
      </c>
      <c r="C168" s="20"/>
      <c r="D168" s="18"/>
      <c r="E168" s="25"/>
      <c r="F168" s="21"/>
      <c r="G168" s="18"/>
      <c r="H168" s="20"/>
      <c r="I168" s="15" t="str">
        <f t="shared" ca="1" si="6"/>
        <v/>
      </c>
      <c r="J168" s="17" t="str">
        <f t="shared" ca="1" si="7"/>
        <v/>
      </c>
      <c r="K168" s="26" t="str">
        <f>IF($A168="","",IF(IFERROR(INDEX(증권사!$B$5:$B$34,MATCH($A168,증권사!$A$5:$A$34,0))&amp;"","")="",0,1))</f>
        <v/>
      </c>
      <c r="L168" s="26" t="str">
        <f>IF(AND($A168&lt;&gt;"",$C168&lt;&gt;"",$G168&lt;&gt;"완료"),$A168&amp;"-"&amp;COUNTIFS($A$5:$A168,$A168,$C$5:$C168,"&lt;&gt;",$G$5:$G168,"&lt;&gt;완료"),"")</f>
        <v/>
      </c>
      <c r="M168" s="26" t="str">
        <f t="shared" si="8"/>
        <v/>
      </c>
    </row>
    <row r="169" spans="1:13" ht="22.05" customHeight="1" x14ac:dyDescent="0.4">
      <c r="A169" s="18"/>
      <c r="B169" s="16" t="str">
        <f>IF($A169="","",IFERROR(INDEX(증권사!$C$5:$C$34,MATCH($A169,증권사!$A$5:$A$34,0))&amp;"","증권사 No 확인"))</f>
        <v/>
      </c>
      <c r="C169" s="20"/>
      <c r="D169" s="18"/>
      <c r="E169" s="25"/>
      <c r="F169" s="21"/>
      <c r="G169" s="18"/>
      <c r="H169" s="20"/>
      <c r="I169" s="15" t="str">
        <f t="shared" ca="1" si="6"/>
        <v/>
      </c>
      <c r="J169" s="17" t="str">
        <f t="shared" ca="1" si="7"/>
        <v/>
      </c>
      <c r="K169" s="26" t="str">
        <f>IF($A169="","",IF(IFERROR(INDEX(증권사!$B$5:$B$34,MATCH($A169,증권사!$A$5:$A$34,0))&amp;"","")="",0,1))</f>
        <v/>
      </c>
      <c r="L169" s="26" t="str">
        <f>IF(AND($A169&lt;&gt;"",$C169&lt;&gt;"",$G169&lt;&gt;"완료"),$A169&amp;"-"&amp;COUNTIFS($A$5:$A169,$A169,$C$5:$C169,"&lt;&gt;",$G$5:$G169,"&lt;&gt;완료"),"")</f>
        <v/>
      </c>
      <c r="M169" s="26" t="str">
        <f t="shared" si="8"/>
        <v/>
      </c>
    </row>
    <row r="170" spans="1:13" ht="22.05" customHeight="1" x14ac:dyDescent="0.4">
      <c r="A170" s="18"/>
      <c r="B170" s="16" t="str">
        <f>IF($A170="","",IFERROR(INDEX(증권사!$C$5:$C$34,MATCH($A170,증권사!$A$5:$A$34,0))&amp;"","증권사 No 확인"))</f>
        <v/>
      </c>
      <c r="C170" s="20"/>
      <c r="D170" s="18"/>
      <c r="E170" s="25"/>
      <c r="F170" s="21"/>
      <c r="G170" s="18"/>
      <c r="H170" s="20"/>
      <c r="I170" s="15" t="str">
        <f t="shared" ca="1" si="6"/>
        <v/>
      </c>
      <c r="J170" s="17" t="str">
        <f t="shared" ca="1" si="7"/>
        <v/>
      </c>
      <c r="K170" s="26" t="str">
        <f>IF($A170="","",IF(IFERROR(INDEX(증권사!$B$5:$B$34,MATCH($A170,증권사!$A$5:$A$34,0))&amp;"","")="",0,1))</f>
        <v/>
      </c>
      <c r="L170" s="26" t="str">
        <f>IF(AND($A170&lt;&gt;"",$C170&lt;&gt;"",$G170&lt;&gt;"완료"),$A170&amp;"-"&amp;COUNTIFS($A$5:$A170,$A170,$C$5:$C170,"&lt;&gt;",$G$5:$G170,"&lt;&gt;완료"),"")</f>
        <v/>
      </c>
      <c r="M170" s="26" t="str">
        <f t="shared" si="8"/>
        <v/>
      </c>
    </row>
    <row r="171" spans="1:13" ht="22.05" customHeight="1" x14ac:dyDescent="0.4">
      <c r="A171" s="18"/>
      <c r="B171" s="16" t="str">
        <f>IF($A171="","",IFERROR(INDEX(증권사!$C$5:$C$34,MATCH($A171,증권사!$A$5:$A$34,0))&amp;"","증권사 No 확인"))</f>
        <v/>
      </c>
      <c r="C171" s="20"/>
      <c r="D171" s="18"/>
      <c r="E171" s="25"/>
      <c r="F171" s="21"/>
      <c r="G171" s="18"/>
      <c r="H171" s="20"/>
      <c r="I171" s="15" t="str">
        <f t="shared" ca="1" si="6"/>
        <v/>
      </c>
      <c r="J171" s="17" t="str">
        <f t="shared" ca="1" si="7"/>
        <v/>
      </c>
      <c r="K171" s="26" t="str">
        <f>IF($A171="","",IF(IFERROR(INDEX(증권사!$B$5:$B$34,MATCH($A171,증권사!$A$5:$A$34,0))&amp;"","")="",0,1))</f>
        <v/>
      </c>
      <c r="L171" s="26" t="str">
        <f>IF(AND($A171&lt;&gt;"",$C171&lt;&gt;"",$G171&lt;&gt;"완료"),$A171&amp;"-"&amp;COUNTIFS($A$5:$A171,$A171,$C$5:$C171,"&lt;&gt;",$G$5:$G171,"&lt;&gt;완료"),"")</f>
        <v/>
      </c>
      <c r="M171" s="26" t="str">
        <f t="shared" si="8"/>
        <v/>
      </c>
    </row>
    <row r="172" spans="1:13" ht="22.05" customHeight="1" x14ac:dyDescent="0.4">
      <c r="A172" s="18"/>
      <c r="B172" s="16" t="str">
        <f>IF($A172="","",IFERROR(INDEX(증권사!$C$5:$C$34,MATCH($A172,증권사!$A$5:$A$34,0))&amp;"","증권사 No 확인"))</f>
        <v/>
      </c>
      <c r="C172" s="20"/>
      <c r="D172" s="18"/>
      <c r="E172" s="25"/>
      <c r="F172" s="21"/>
      <c r="G172" s="18"/>
      <c r="H172" s="20"/>
      <c r="I172" s="15" t="str">
        <f t="shared" ca="1" si="6"/>
        <v/>
      </c>
      <c r="J172" s="17" t="str">
        <f t="shared" ca="1" si="7"/>
        <v/>
      </c>
      <c r="K172" s="26" t="str">
        <f>IF($A172="","",IF(IFERROR(INDEX(증권사!$B$5:$B$34,MATCH($A172,증권사!$A$5:$A$34,0))&amp;"","")="",0,1))</f>
        <v/>
      </c>
      <c r="L172" s="26" t="str">
        <f>IF(AND($A172&lt;&gt;"",$C172&lt;&gt;"",$G172&lt;&gt;"완료"),$A172&amp;"-"&amp;COUNTIFS($A$5:$A172,$A172,$C$5:$C172,"&lt;&gt;",$G$5:$G172,"&lt;&gt;완료"),"")</f>
        <v/>
      </c>
      <c r="M172" s="26" t="str">
        <f t="shared" si="8"/>
        <v/>
      </c>
    </row>
    <row r="173" spans="1:13" ht="22.05" customHeight="1" x14ac:dyDescent="0.4">
      <c r="A173" s="18"/>
      <c r="B173" s="16" t="str">
        <f>IF($A173="","",IFERROR(INDEX(증권사!$C$5:$C$34,MATCH($A173,증권사!$A$5:$A$34,0))&amp;"","증권사 No 확인"))</f>
        <v/>
      </c>
      <c r="C173" s="20"/>
      <c r="D173" s="18"/>
      <c r="E173" s="25"/>
      <c r="F173" s="21"/>
      <c r="G173" s="18"/>
      <c r="H173" s="20"/>
      <c r="I173" s="15" t="str">
        <f t="shared" ca="1" si="6"/>
        <v/>
      </c>
      <c r="J173" s="17" t="str">
        <f t="shared" ca="1" si="7"/>
        <v/>
      </c>
      <c r="K173" s="26" t="str">
        <f>IF($A173="","",IF(IFERROR(INDEX(증권사!$B$5:$B$34,MATCH($A173,증권사!$A$5:$A$34,0))&amp;"","")="",0,1))</f>
        <v/>
      </c>
      <c r="L173" s="26" t="str">
        <f>IF(AND($A173&lt;&gt;"",$C173&lt;&gt;"",$G173&lt;&gt;"완료"),$A173&amp;"-"&amp;COUNTIFS($A$5:$A173,$A173,$C$5:$C173,"&lt;&gt;",$G$5:$G173,"&lt;&gt;완료"),"")</f>
        <v/>
      </c>
      <c r="M173" s="26" t="str">
        <f t="shared" si="8"/>
        <v/>
      </c>
    </row>
    <row r="174" spans="1:13" ht="22.05" customHeight="1" x14ac:dyDescent="0.4">
      <c r="A174" s="18"/>
      <c r="B174" s="16" t="str">
        <f>IF($A174="","",IFERROR(INDEX(증권사!$C$5:$C$34,MATCH($A174,증권사!$A$5:$A$34,0))&amp;"","증권사 No 확인"))</f>
        <v/>
      </c>
      <c r="C174" s="20"/>
      <c r="D174" s="18"/>
      <c r="E174" s="25"/>
      <c r="F174" s="21"/>
      <c r="G174" s="18"/>
      <c r="H174" s="20"/>
      <c r="I174" s="15" t="str">
        <f t="shared" ca="1" si="6"/>
        <v/>
      </c>
      <c r="J174" s="17" t="str">
        <f t="shared" ca="1" si="7"/>
        <v/>
      </c>
      <c r="K174" s="26" t="str">
        <f>IF($A174="","",IF(IFERROR(INDEX(증권사!$B$5:$B$34,MATCH($A174,증권사!$A$5:$A$34,0))&amp;"","")="",0,1))</f>
        <v/>
      </c>
      <c r="L174" s="26" t="str">
        <f>IF(AND($A174&lt;&gt;"",$C174&lt;&gt;"",$G174&lt;&gt;"완료"),$A174&amp;"-"&amp;COUNTIFS($A$5:$A174,$A174,$C$5:$C174,"&lt;&gt;",$G$5:$G174,"&lt;&gt;완료"),"")</f>
        <v/>
      </c>
      <c r="M174" s="26" t="str">
        <f t="shared" si="8"/>
        <v/>
      </c>
    </row>
    <row r="175" spans="1:13" ht="22.05" customHeight="1" x14ac:dyDescent="0.4">
      <c r="A175" s="18"/>
      <c r="B175" s="16" t="str">
        <f>IF($A175="","",IFERROR(INDEX(증권사!$C$5:$C$34,MATCH($A175,증권사!$A$5:$A$34,0))&amp;"","증권사 No 확인"))</f>
        <v/>
      </c>
      <c r="C175" s="20"/>
      <c r="D175" s="18"/>
      <c r="E175" s="25"/>
      <c r="F175" s="21"/>
      <c r="G175" s="18"/>
      <c r="H175" s="20"/>
      <c r="I175" s="15" t="str">
        <f t="shared" ca="1" si="6"/>
        <v/>
      </c>
      <c r="J175" s="17" t="str">
        <f t="shared" ca="1" si="7"/>
        <v/>
      </c>
      <c r="K175" s="26" t="str">
        <f>IF($A175="","",IF(IFERROR(INDEX(증권사!$B$5:$B$34,MATCH($A175,증권사!$A$5:$A$34,0))&amp;"","")="",0,1))</f>
        <v/>
      </c>
      <c r="L175" s="26" t="str">
        <f>IF(AND($A175&lt;&gt;"",$C175&lt;&gt;"",$G175&lt;&gt;"완료"),$A175&amp;"-"&amp;COUNTIFS($A$5:$A175,$A175,$C$5:$C175,"&lt;&gt;",$G$5:$G175,"&lt;&gt;완료"),"")</f>
        <v/>
      </c>
      <c r="M175" s="26" t="str">
        <f t="shared" si="8"/>
        <v/>
      </c>
    </row>
    <row r="176" spans="1:13" ht="22.05" customHeight="1" x14ac:dyDescent="0.4">
      <c r="A176" s="18"/>
      <c r="B176" s="16" t="str">
        <f>IF($A176="","",IFERROR(INDEX(증권사!$C$5:$C$34,MATCH($A176,증권사!$A$5:$A$34,0))&amp;"","증권사 No 확인"))</f>
        <v/>
      </c>
      <c r="C176" s="20"/>
      <c r="D176" s="18"/>
      <c r="E176" s="25"/>
      <c r="F176" s="21"/>
      <c r="G176" s="18"/>
      <c r="H176" s="20"/>
      <c r="I176" s="15" t="str">
        <f t="shared" ca="1" si="6"/>
        <v/>
      </c>
      <c r="J176" s="17" t="str">
        <f t="shared" ca="1" si="7"/>
        <v/>
      </c>
      <c r="K176" s="26" t="str">
        <f>IF($A176="","",IF(IFERROR(INDEX(증권사!$B$5:$B$34,MATCH($A176,증권사!$A$5:$A$34,0))&amp;"","")="",0,1))</f>
        <v/>
      </c>
      <c r="L176" s="26" t="str">
        <f>IF(AND($A176&lt;&gt;"",$C176&lt;&gt;"",$G176&lt;&gt;"완료"),$A176&amp;"-"&amp;COUNTIFS($A$5:$A176,$A176,$C$5:$C176,"&lt;&gt;",$G$5:$G176,"&lt;&gt;완료"),"")</f>
        <v/>
      </c>
      <c r="M176" s="26" t="str">
        <f t="shared" si="8"/>
        <v/>
      </c>
    </row>
    <row r="177" spans="1:13" ht="22.05" customHeight="1" x14ac:dyDescent="0.4">
      <c r="A177" s="18"/>
      <c r="B177" s="16" t="str">
        <f>IF($A177="","",IFERROR(INDEX(증권사!$C$5:$C$34,MATCH($A177,증권사!$A$5:$A$34,0))&amp;"","증권사 No 확인"))</f>
        <v/>
      </c>
      <c r="C177" s="20"/>
      <c r="D177" s="18"/>
      <c r="E177" s="25"/>
      <c r="F177" s="21"/>
      <c r="G177" s="18"/>
      <c r="H177" s="20"/>
      <c r="I177" s="15" t="str">
        <f t="shared" ca="1" si="6"/>
        <v/>
      </c>
      <c r="J177" s="17" t="str">
        <f t="shared" ca="1" si="7"/>
        <v/>
      </c>
      <c r="K177" s="26" t="str">
        <f>IF($A177="","",IF(IFERROR(INDEX(증권사!$B$5:$B$34,MATCH($A177,증권사!$A$5:$A$34,0))&amp;"","")="",0,1))</f>
        <v/>
      </c>
      <c r="L177" s="26" t="str">
        <f>IF(AND($A177&lt;&gt;"",$C177&lt;&gt;"",$G177&lt;&gt;"완료"),$A177&amp;"-"&amp;COUNTIFS($A$5:$A177,$A177,$C$5:$C177,"&lt;&gt;",$G$5:$G177,"&lt;&gt;완료"),"")</f>
        <v/>
      </c>
      <c r="M177" s="26" t="str">
        <f t="shared" si="8"/>
        <v/>
      </c>
    </row>
    <row r="178" spans="1:13" ht="22.05" customHeight="1" x14ac:dyDescent="0.4">
      <c r="A178" s="18"/>
      <c r="B178" s="16" t="str">
        <f>IF($A178="","",IFERROR(INDEX(증권사!$C$5:$C$34,MATCH($A178,증권사!$A$5:$A$34,0))&amp;"","증권사 No 확인"))</f>
        <v/>
      </c>
      <c r="C178" s="20"/>
      <c r="D178" s="18"/>
      <c r="E178" s="25"/>
      <c r="F178" s="21"/>
      <c r="G178" s="18"/>
      <c r="H178" s="20"/>
      <c r="I178" s="15" t="str">
        <f t="shared" ca="1" si="6"/>
        <v/>
      </c>
      <c r="J178" s="17" t="str">
        <f t="shared" ca="1" si="7"/>
        <v/>
      </c>
      <c r="K178" s="26" t="str">
        <f>IF($A178="","",IF(IFERROR(INDEX(증권사!$B$5:$B$34,MATCH($A178,증권사!$A$5:$A$34,0))&amp;"","")="",0,1))</f>
        <v/>
      </c>
      <c r="L178" s="26" t="str">
        <f>IF(AND($A178&lt;&gt;"",$C178&lt;&gt;"",$G178&lt;&gt;"완료"),$A178&amp;"-"&amp;COUNTIFS($A$5:$A178,$A178,$C$5:$C178,"&lt;&gt;",$G$5:$G178,"&lt;&gt;완료"),"")</f>
        <v/>
      </c>
      <c r="M178" s="26" t="str">
        <f t="shared" si="8"/>
        <v/>
      </c>
    </row>
    <row r="179" spans="1:13" ht="22.05" customHeight="1" x14ac:dyDescent="0.4">
      <c r="A179" s="18"/>
      <c r="B179" s="16" t="str">
        <f>IF($A179="","",IFERROR(INDEX(증권사!$C$5:$C$34,MATCH($A179,증권사!$A$5:$A$34,0))&amp;"","증권사 No 확인"))</f>
        <v/>
      </c>
      <c r="C179" s="20"/>
      <c r="D179" s="18"/>
      <c r="E179" s="25"/>
      <c r="F179" s="21"/>
      <c r="G179" s="18"/>
      <c r="H179" s="20"/>
      <c r="I179" s="15" t="str">
        <f t="shared" ca="1" si="6"/>
        <v/>
      </c>
      <c r="J179" s="17" t="str">
        <f t="shared" ca="1" si="7"/>
        <v/>
      </c>
      <c r="K179" s="26" t="str">
        <f>IF($A179="","",IF(IFERROR(INDEX(증권사!$B$5:$B$34,MATCH($A179,증권사!$A$5:$A$34,0))&amp;"","")="",0,1))</f>
        <v/>
      </c>
      <c r="L179" s="26" t="str">
        <f>IF(AND($A179&lt;&gt;"",$C179&lt;&gt;"",$G179&lt;&gt;"완료"),$A179&amp;"-"&amp;COUNTIFS($A$5:$A179,$A179,$C$5:$C179,"&lt;&gt;",$G$5:$G179,"&lt;&gt;완료"),"")</f>
        <v/>
      </c>
      <c r="M179" s="26" t="str">
        <f t="shared" si="8"/>
        <v/>
      </c>
    </row>
    <row r="180" spans="1:13" ht="22.05" customHeight="1" x14ac:dyDescent="0.4">
      <c r="A180" s="18"/>
      <c r="B180" s="16" t="str">
        <f>IF($A180="","",IFERROR(INDEX(증권사!$C$5:$C$34,MATCH($A180,증권사!$A$5:$A$34,0))&amp;"","증권사 No 확인"))</f>
        <v/>
      </c>
      <c r="C180" s="20"/>
      <c r="D180" s="18"/>
      <c r="E180" s="25"/>
      <c r="F180" s="21"/>
      <c r="G180" s="18"/>
      <c r="H180" s="20"/>
      <c r="I180" s="15" t="str">
        <f t="shared" ca="1" si="6"/>
        <v/>
      </c>
      <c r="J180" s="17" t="str">
        <f t="shared" ca="1" si="7"/>
        <v/>
      </c>
      <c r="K180" s="26" t="str">
        <f>IF($A180="","",IF(IFERROR(INDEX(증권사!$B$5:$B$34,MATCH($A180,증권사!$A$5:$A$34,0))&amp;"","")="",0,1))</f>
        <v/>
      </c>
      <c r="L180" s="26" t="str">
        <f>IF(AND($A180&lt;&gt;"",$C180&lt;&gt;"",$G180&lt;&gt;"완료"),$A180&amp;"-"&amp;COUNTIFS($A$5:$A180,$A180,$C$5:$C180,"&lt;&gt;",$G$5:$G180,"&lt;&gt;완료"),"")</f>
        <v/>
      </c>
      <c r="M180" s="26" t="str">
        <f t="shared" si="8"/>
        <v/>
      </c>
    </row>
    <row r="181" spans="1:13" ht="22.05" customHeight="1" x14ac:dyDescent="0.4">
      <c r="A181" s="18"/>
      <c r="B181" s="16" t="str">
        <f>IF($A181="","",IFERROR(INDEX(증권사!$C$5:$C$34,MATCH($A181,증권사!$A$5:$A$34,0))&amp;"","증권사 No 확인"))</f>
        <v/>
      </c>
      <c r="C181" s="20"/>
      <c r="D181" s="18"/>
      <c r="E181" s="25"/>
      <c r="F181" s="21"/>
      <c r="G181" s="18"/>
      <c r="H181" s="20"/>
      <c r="I181" s="15" t="str">
        <f t="shared" ca="1" si="6"/>
        <v/>
      </c>
      <c r="J181" s="17" t="str">
        <f t="shared" ca="1" si="7"/>
        <v/>
      </c>
      <c r="K181" s="26" t="str">
        <f>IF($A181="","",IF(IFERROR(INDEX(증권사!$B$5:$B$34,MATCH($A181,증권사!$A$5:$A$34,0))&amp;"","")="",0,1))</f>
        <v/>
      </c>
      <c r="L181" s="26" t="str">
        <f>IF(AND($A181&lt;&gt;"",$C181&lt;&gt;"",$G181&lt;&gt;"완료"),$A181&amp;"-"&amp;COUNTIFS($A$5:$A181,$A181,$C$5:$C181,"&lt;&gt;",$G$5:$G181,"&lt;&gt;완료"),"")</f>
        <v/>
      </c>
      <c r="M181" s="26" t="str">
        <f t="shared" si="8"/>
        <v/>
      </c>
    </row>
    <row r="182" spans="1:13" ht="22.05" customHeight="1" x14ac:dyDescent="0.4">
      <c r="A182" s="18"/>
      <c r="B182" s="16" t="str">
        <f>IF($A182="","",IFERROR(INDEX(증권사!$C$5:$C$34,MATCH($A182,증권사!$A$5:$A$34,0))&amp;"","증권사 No 확인"))</f>
        <v/>
      </c>
      <c r="C182" s="20"/>
      <c r="D182" s="18"/>
      <c r="E182" s="25"/>
      <c r="F182" s="21"/>
      <c r="G182" s="18"/>
      <c r="H182" s="20"/>
      <c r="I182" s="15" t="str">
        <f t="shared" ca="1" si="6"/>
        <v/>
      </c>
      <c r="J182" s="17" t="str">
        <f t="shared" ca="1" si="7"/>
        <v/>
      </c>
      <c r="K182" s="26" t="str">
        <f>IF($A182="","",IF(IFERROR(INDEX(증권사!$B$5:$B$34,MATCH($A182,증권사!$A$5:$A$34,0))&amp;"","")="",0,1))</f>
        <v/>
      </c>
      <c r="L182" s="26" t="str">
        <f>IF(AND($A182&lt;&gt;"",$C182&lt;&gt;"",$G182&lt;&gt;"완료"),$A182&amp;"-"&amp;COUNTIFS($A$5:$A182,$A182,$C$5:$C182,"&lt;&gt;",$G$5:$G182,"&lt;&gt;완료"),"")</f>
        <v/>
      </c>
      <c r="M182" s="26" t="str">
        <f t="shared" si="8"/>
        <v/>
      </c>
    </row>
    <row r="183" spans="1:13" ht="22.05" customHeight="1" x14ac:dyDescent="0.4">
      <c r="A183" s="18"/>
      <c r="B183" s="16" t="str">
        <f>IF($A183="","",IFERROR(INDEX(증권사!$C$5:$C$34,MATCH($A183,증권사!$A$5:$A$34,0))&amp;"","증권사 No 확인"))</f>
        <v/>
      </c>
      <c r="C183" s="20"/>
      <c r="D183" s="18"/>
      <c r="E183" s="25"/>
      <c r="F183" s="21"/>
      <c r="G183" s="18"/>
      <c r="H183" s="20"/>
      <c r="I183" s="15" t="str">
        <f t="shared" ca="1" si="6"/>
        <v/>
      </c>
      <c r="J183" s="17" t="str">
        <f t="shared" ca="1" si="7"/>
        <v/>
      </c>
      <c r="K183" s="26" t="str">
        <f>IF($A183="","",IF(IFERROR(INDEX(증권사!$B$5:$B$34,MATCH($A183,증권사!$A$5:$A$34,0))&amp;"","")="",0,1))</f>
        <v/>
      </c>
      <c r="L183" s="26" t="str">
        <f>IF(AND($A183&lt;&gt;"",$C183&lt;&gt;"",$G183&lt;&gt;"완료"),$A183&amp;"-"&amp;COUNTIFS($A$5:$A183,$A183,$C$5:$C183,"&lt;&gt;",$G$5:$G183,"&lt;&gt;완료"),"")</f>
        <v/>
      </c>
      <c r="M183" s="26" t="str">
        <f t="shared" si="8"/>
        <v/>
      </c>
    </row>
    <row r="184" spans="1:13" ht="22.05" customHeight="1" x14ac:dyDescent="0.4">
      <c r="A184" s="18"/>
      <c r="B184" s="16" t="str">
        <f>IF($A184="","",IFERROR(INDEX(증권사!$C$5:$C$34,MATCH($A184,증권사!$A$5:$A$34,0))&amp;"","증권사 No 확인"))</f>
        <v/>
      </c>
      <c r="C184" s="20"/>
      <c r="D184" s="18"/>
      <c r="E184" s="25"/>
      <c r="F184" s="21"/>
      <c r="G184" s="18"/>
      <c r="H184" s="20"/>
      <c r="I184" s="15" t="str">
        <f t="shared" ca="1" si="6"/>
        <v/>
      </c>
      <c r="J184" s="17" t="str">
        <f t="shared" ca="1" si="7"/>
        <v/>
      </c>
      <c r="K184" s="26" t="str">
        <f>IF($A184="","",IF(IFERROR(INDEX(증권사!$B$5:$B$34,MATCH($A184,증권사!$A$5:$A$34,0))&amp;"","")="",0,1))</f>
        <v/>
      </c>
      <c r="L184" s="26" t="str">
        <f>IF(AND($A184&lt;&gt;"",$C184&lt;&gt;"",$G184&lt;&gt;"완료"),$A184&amp;"-"&amp;COUNTIFS($A$5:$A184,$A184,$C$5:$C184,"&lt;&gt;",$G$5:$G184,"&lt;&gt;완료"),"")</f>
        <v/>
      </c>
      <c r="M184" s="26" t="str">
        <f t="shared" si="8"/>
        <v/>
      </c>
    </row>
    <row r="185" spans="1:13" ht="22.05" customHeight="1" x14ac:dyDescent="0.4">
      <c r="A185" s="18"/>
      <c r="B185" s="16" t="str">
        <f>IF($A185="","",IFERROR(INDEX(증권사!$C$5:$C$34,MATCH($A185,증권사!$A$5:$A$34,0))&amp;"","증권사 No 확인"))</f>
        <v/>
      </c>
      <c r="C185" s="20"/>
      <c r="D185" s="18"/>
      <c r="E185" s="25"/>
      <c r="F185" s="21"/>
      <c r="G185" s="18"/>
      <c r="H185" s="20"/>
      <c r="I185" s="15" t="str">
        <f t="shared" ca="1" si="6"/>
        <v/>
      </c>
      <c r="J185" s="17" t="str">
        <f t="shared" ca="1" si="7"/>
        <v/>
      </c>
      <c r="K185" s="26" t="str">
        <f>IF($A185="","",IF(IFERROR(INDEX(증권사!$B$5:$B$34,MATCH($A185,증권사!$A$5:$A$34,0))&amp;"","")="",0,1))</f>
        <v/>
      </c>
      <c r="L185" s="26" t="str">
        <f>IF(AND($A185&lt;&gt;"",$C185&lt;&gt;"",$G185&lt;&gt;"완료"),$A185&amp;"-"&amp;COUNTIFS($A$5:$A185,$A185,$C$5:$C185,"&lt;&gt;",$G$5:$G185,"&lt;&gt;완료"),"")</f>
        <v/>
      </c>
      <c r="M185" s="26" t="str">
        <f t="shared" si="8"/>
        <v/>
      </c>
    </row>
    <row r="186" spans="1:13" ht="22.05" customHeight="1" x14ac:dyDescent="0.4">
      <c r="A186" s="18"/>
      <c r="B186" s="16" t="str">
        <f>IF($A186="","",IFERROR(INDEX(증권사!$C$5:$C$34,MATCH($A186,증권사!$A$5:$A$34,0))&amp;"","증권사 No 확인"))</f>
        <v/>
      </c>
      <c r="C186" s="20"/>
      <c r="D186" s="18"/>
      <c r="E186" s="25"/>
      <c r="F186" s="21"/>
      <c r="G186" s="18"/>
      <c r="H186" s="20"/>
      <c r="I186" s="15" t="str">
        <f t="shared" ca="1" si="6"/>
        <v/>
      </c>
      <c r="J186" s="17" t="str">
        <f t="shared" ca="1" si="7"/>
        <v/>
      </c>
      <c r="K186" s="26" t="str">
        <f>IF($A186="","",IF(IFERROR(INDEX(증권사!$B$5:$B$34,MATCH($A186,증권사!$A$5:$A$34,0))&amp;"","")="",0,1))</f>
        <v/>
      </c>
      <c r="L186" s="26" t="str">
        <f>IF(AND($A186&lt;&gt;"",$C186&lt;&gt;"",$G186&lt;&gt;"완료"),$A186&amp;"-"&amp;COUNTIFS($A$5:$A186,$A186,$C$5:$C186,"&lt;&gt;",$G$5:$G186,"&lt;&gt;완료"),"")</f>
        <v/>
      </c>
      <c r="M186" s="26" t="str">
        <f t="shared" si="8"/>
        <v/>
      </c>
    </row>
    <row r="187" spans="1:13" ht="22.05" customHeight="1" x14ac:dyDescent="0.4">
      <c r="A187" s="18"/>
      <c r="B187" s="16" t="str">
        <f>IF($A187="","",IFERROR(INDEX(증권사!$C$5:$C$34,MATCH($A187,증권사!$A$5:$A$34,0))&amp;"","증권사 No 확인"))</f>
        <v/>
      </c>
      <c r="C187" s="20"/>
      <c r="D187" s="18"/>
      <c r="E187" s="25"/>
      <c r="F187" s="21"/>
      <c r="G187" s="18"/>
      <c r="H187" s="20"/>
      <c r="I187" s="15" t="str">
        <f t="shared" ca="1" si="6"/>
        <v/>
      </c>
      <c r="J187" s="17" t="str">
        <f t="shared" ca="1" si="7"/>
        <v/>
      </c>
      <c r="K187" s="26" t="str">
        <f>IF($A187="","",IF(IFERROR(INDEX(증권사!$B$5:$B$34,MATCH($A187,증권사!$A$5:$A$34,0))&amp;"","")="",0,1))</f>
        <v/>
      </c>
      <c r="L187" s="26" t="str">
        <f>IF(AND($A187&lt;&gt;"",$C187&lt;&gt;"",$G187&lt;&gt;"완료"),$A187&amp;"-"&amp;COUNTIFS($A$5:$A187,$A187,$C$5:$C187,"&lt;&gt;",$G$5:$G187,"&lt;&gt;완료"),"")</f>
        <v/>
      </c>
      <c r="M187" s="26" t="str">
        <f t="shared" si="8"/>
        <v/>
      </c>
    </row>
    <row r="188" spans="1:13" ht="22.05" customHeight="1" x14ac:dyDescent="0.4">
      <c r="A188" s="18"/>
      <c r="B188" s="16" t="str">
        <f>IF($A188="","",IFERROR(INDEX(증권사!$C$5:$C$34,MATCH($A188,증권사!$A$5:$A$34,0))&amp;"","증권사 No 확인"))</f>
        <v/>
      </c>
      <c r="C188" s="20"/>
      <c r="D188" s="18"/>
      <c r="E188" s="25"/>
      <c r="F188" s="21"/>
      <c r="G188" s="18"/>
      <c r="H188" s="20"/>
      <c r="I188" s="15" t="str">
        <f t="shared" ca="1" si="6"/>
        <v/>
      </c>
      <c r="J188" s="17" t="str">
        <f t="shared" ca="1" si="7"/>
        <v/>
      </c>
      <c r="K188" s="26" t="str">
        <f>IF($A188="","",IF(IFERROR(INDEX(증권사!$B$5:$B$34,MATCH($A188,증권사!$A$5:$A$34,0))&amp;"","")="",0,1))</f>
        <v/>
      </c>
      <c r="L188" s="26" t="str">
        <f>IF(AND($A188&lt;&gt;"",$C188&lt;&gt;"",$G188&lt;&gt;"완료"),$A188&amp;"-"&amp;COUNTIFS($A$5:$A188,$A188,$C$5:$C188,"&lt;&gt;",$G$5:$G188,"&lt;&gt;완료"),"")</f>
        <v/>
      </c>
      <c r="M188" s="26" t="str">
        <f t="shared" si="8"/>
        <v/>
      </c>
    </row>
    <row r="189" spans="1:13" ht="22.05" customHeight="1" x14ac:dyDescent="0.4">
      <c r="A189" s="18"/>
      <c r="B189" s="16" t="str">
        <f>IF($A189="","",IFERROR(INDEX(증권사!$C$5:$C$34,MATCH($A189,증권사!$A$5:$A$34,0))&amp;"","증권사 No 확인"))</f>
        <v/>
      </c>
      <c r="C189" s="20"/>
      <c r="D189" s="18"/>
      <c r="E189" s="25"/>
      <c r="F189" s="21"/>
      <c r="G189" s="18"/>
      <c r="H189" s="20"/>
      <c r="I189" s="15" t="str">
        <f t="shared" ca="1" si="6"/>
        <v/>
      </c>
      <c r="J189" s="17" t="str">
        <f t="shared" ca="1" si="7"/>
        <v/>
      </c>
      <c r="K189" s="26" t="str">
        <f>IF($A189="","",IF(IFERROR(INDEX(증권사!$B$5:$B$34,MATCH($A189,증권사!$A$5:$A$34,0))&amp;"","")="",0,1))</f>
        <v/>
      </c>
      <c r="L189" s="26" t="str">
        <f>IF(AND($A189&lt;&gt;"",$C189&lt;&gt;"",$G189&lt;&gt;"완료"),$A189&amp;"-"&amp;COUNTIFS($A$5:$A189,$A189,$C$5:$C189,"&lt;&gt;",$G$5:$G189,"&lt;&gt;완료"),"")</f>
        <v/>
      </c>
      <c r="M189" s="26" t="str">
        <f t="shared" si="8"/>
        <v/>
      </c>
    </row>
    <row r="190" spans="1:13" ht="22.05" customHeight="1" x14ac:dyDescent="0.4">
      <c r="A190" s="18"/>
      <c r="B190" s="16" t="str">
        <f>IF($A190="","",IFERROR(INDEX(증권사!$C$5:$C$34,MATCH($A190,증권사!$A$5:$A$34,0))&amp;"","증권사 No 확인"))</f>
        <v/>
      </c>
      <c r="C190" s="20"/>
      <c r="D190" s="18"/>
      <c r="E190" s="25"/>
      <c r="F190" s="21"/>
      <c r="G190" s="18"/>
      <c r="H190" s="20"/>
      <c r="I190" s="15" t="str">
        <f t="shared" ca="1" si="6"/>
        <v/>
      </c>
      <c r="J190" s="17" t="str">
        <f t="shared" ca="1" si="7"/>
        <v/>
      </c>
      <c r="K190" s="26" t="str">
        <f>IF($A190="","",IF(IFERROR(INDEX(증권사!$B$5:$B$34,MATCH($A190,증권사!$A$5:$A$34,0))&amp;"","")="",0,1))</f>
        <v/>
      </c>
      <c r="L190" s="26" t="str">
        <f>IF(AND($A190&lt;&gt;"",$C190&lt;&gt;"",$G190&lt;&gt;"완료"),$A190&amp;"-"&amp;COUNTIFS($A$5:$A190,$A190,$C$5:$C190,"&lt;&gt;",$G$5:$G190,"&lt;&gt;완료"),"")</f>
        <v/>
      </c>
      <c r="M190" s="26" t="str">
        <f t="shared" si="8"/>
        <v/>
      </c>
    </row>
    <row r="191" spans="1:13" ht="22.05" customHeight="1" x14ac:dyDescent="0.4">
      <c r="A191" s="18"/>
      <c r="B191" s="16" t="str">
        <f>IF($A191="","",IFERROR(INDEX(증권사!$C$5:$C$34,MATCH($A191,증권사!$A$5:$A$34,0))&amp;"","증권사 No 확인"))</f>
        <v/>
      </c>
      <c r="C191" s="20"/>
      <c r="D191" s="18"/>
      <c r="E191" s="25"/>
      <c r="F191" s="21"/>
      <c r="G191" s="18"/>
      <c r="H191" s="20"/>
      <c r="I191" s="15" t="str">
        <f t="shared" ca="1" si="6"/>
        <v/>
      </c>
      <c r="J191" s="17" t="str">
        <f t="shared" ca="1" si="7"/>
        <v/>
      </c>
      <c r="K191" s="26" t="str">
        <f>IF($A191="","",IF(IFERROR(INDEX(증권사!$B$5:$B$34,MATCH($A191,증권사!$A$5:$A$34,0))&amp;"","")="",0,1))</f>
        <v/>
      </c>
      <c r="L191" s="26" t="str">
        <f>IF(AND($A191&lt;&gt;"",$C191&lt;&gt;"",$G191&lt;&gt;"완료"),$A191&amp;"-"&amp;COUNTIFS($A$5:$A191,$A191,$C$5:$C191,"&lt;&gt;",$G$5:$G191,"&lt;&gt;완료"),"")</f>
        <v/>
      </c>
      <c r="M191" s="26" t="str">
        <f t="shared" si="8"/>
        <v/>
      </c>
    </row>
    <row r="192" spans="1:13" ht="22.05" customHeight="1" x14ac:dyDescent="0.4">
      <c r="A192" s="18"/>
      <c r="B192" s="16" t="str">
        <f>IF($A192="","",IFERROR(INDEX(증권사!$C$5:$C$34,MATCH($A192,증권사!$A$5:$A$34,0))&amp;"","증권사 No 확인"))</f>
        <v/>
      </c>
      <c r="C192" s="20"/>
      <c r="D192" s="18"/>
      <c r="E192" s="25"/>
      <c r="F192" s="21"/>
      <c r="G192" s="18"/>
      <c r="H192" s="20"/>
      <c r="I192" s="15" t="str">
        <f t="shared" ca="1" si="6"/>
        <v/>
      </c>
      <c r="J192" s="17" t="str">
        <f t="shared" ca="1" si="7"/>
        <v/>
      </c>
      <c r="K192" s="26" t="str">
        <f>IF($A192="","",IF(IFERROR(INDEX(증권사!$B$5:$B$34,MATCH($A192,증권사!$A$5:$A$34,0))&amp;"","")="",0,1))</f>
        <v/>
      </c>
      <c r="L192" s="26" t="str">
        <f>IF(AND($A192&lt;&gt;"",$C192&lt;&gt;"",$G192&lt;&gt;"완료"),$A192&amp;"-"&amp;COUNTIFS($A$5:$A192,$A192,$C$5:$C192,"&lt;&gt;",$G$5:$G192,"&lt;&gt;완료"),"")</f>
        <v/>
      </c>
      <c r="M192" s="26" t="str">
        <f t="shared" si="8"/>
        <v/>
      </c>
    </row>
    <row r="193" spans="1:13" ht="22.05" customHeight="1" x14ac:dyDescent="0.4">
      <c r="A193" s="18"/>
      <c r="B193" s="16" t="str">
        <f>IF($A193="","",IFERROR(INDEX(증권사!$C$5:$C$34,MATCH($A193,증권사!$A$5:$A$34,0))&amp;"","증권사 No 확인"))</f>
        <v/>
      </c>
      <c r="C193" s="20"/>
      <c r="D193" s="18"/>
      <c r="E193" s="25"/>
      <c r="F193" s="21"/>
      <c r="G193" s="18"/>
      <c r="H193" s="20"/>
      <c r="I193" s="15" t="str">
        <f t="shared" ca="1" si="6"/>
        <v/>
      </c>
      <c r="J193" s="17" t="str">
        <f t="shared" ca="1" si="7"/>
        <v/>
      </c>
      <c r="K193" s="26" t="str">
        <f>IF($A193="","",IF(IFERROR(INDEX(증권사!$B$5:$B$34,MATCH($A193,증권사!$A$5:$A$34,0))&amp;"","")="",0,1))</f>
        <v/>
      </c>
      <c r="L193" s="26" t="str">
        <f>IF(AND($A193&lt;&gt;"",$C193&lt;&gt;"",$G193&lt;&gt;"완료"),$A193&amp;"-"&amp;COUNTIFS($A$5:$A193,$A193,$C$5:$C193,"&lt;&gt;",$G$5:$G193,"&lt;&gt;완료"),"")</f>
        <v/>
      </c>
      <c r="M193" s="26" t="str">
        <f t="shared" si="8"/>
        <v/>
      </c>
    </row>
    <row r="194" spans="1:13" ht="22.05" customHeight="1" x14ac:dyDescent="0.4">
      <c r="A194" s="18"/>
      <c r="B194" s="16" t="str">
        <f>IF($A194="","",IFERROR(INDEX(증권사!$C$5:$C$34,MATCH($A194,증권사!$A$5:$A$34,0))&amp;"","증권사 No 확인"))</f>
        <v/>
      </c>
      <c r="C194" s="20"/>
      <c r="D194" s="18"/>
      <c r="E194" s="25"/>
      <c r="F194" s="21"/>
      <c r="G194" s="18"/>
      <c r="H194" s="20"/>
      <c r="I194" s="15" t="str">
        <f t="shared" ca="1" si="6"/>
        <v/>
      </c>
      <c r="J194" s="17" t="str">
        <f t="shared" ca="1" si="7"/>
        <v/>
      </c>
      <c r="K194" s="26" t="str">
        <f>IF($A194="","",IF(IFERROR(INDEX(증권사!$B$5:$B$34,MATCH($A194,증권사!$A$5:$A$34,0))&amp;"","")="",0,1))</f>
        <v/>
      </c>
      <c r="L194" s="26" t="str">
        <f>IF(AND($A194&lt;&gt;"",$C194&lt;&gt;"",$G194&lt;&gt;"완료"),$A194&amp;"-"&amp;COUNTIFS($A$5:$A194,$A194,$C$5:$C194,"&lt;&gt;",$G$5:$G194,"&lt;&gt;완료"),"")</f>
        <v/>
      </c>
      <c r="M194" s="26" t="str">
        <f t="shared" si="8"/>
        <v/>
      </c>
    </row>
    <row r="195" spans="1:13" ht="22.05" customHeight="1" x14ac:dyDescent="0.4">
      <c r="A195" s="18"/>
      <c r="B195" s="16" t="str">
        <f>IF($A195="","",IFERROR(INDEX(증권사!$C$5:$C$34,MATCH($A195,증권사!$A$5:$A$34,0))&amp;"","증권사 No 확인"))</f>
        <v/>
      </c>
      <c r="C195" s="20"/>
      <c r="D195" s="18"/>
      <c r="E195" s="25"/>
      <c r="F195" s="21"/>
      <c r="G195" s="18"/>
      <c r="H195" s="20"/>
      <c r="I195" s="15" t="str">
        <f t="shared" ca="1" si="6"/>
        <v/>
      </c>
      <c r="J195" s="17" t="str">
        <f t="shared" ca="1" si="7"/>
        <v/>
      </c>
      <c r="K195" s="26" t="str">
        <f>IF($A195="","",IF(IFERROR(INDEX(증권사!$B$5:$B$34,MATCH($A195,증권사!$A$5:$A$34,0))&amp;"","")="",0,1))</f>
        <v/>
      </c>
      <c r="L195" s="26" t="str">
        <f>IF(AND($A195&lt;&gt;"",$C195&lt;&gt;"",$G195&lt;&gt;"완료"),$A195&amp;"-"&amp;COUNTIFS($A$5:$A195,$A195,$C$5:$C195,"&lt;&gt;",$G$5:$G195,"&lt;&gt;완료"),"")</f>
        <v/>
      </c>
      <c r="M195" s="26" t="str">
        <f t="shared" si="8"/>
        <v/>
      </c>
    </row>
    <row r="196" spans="1:13" ht="22.05" customHeight="1" x14ac:dyDescent="0.4">
      <c r="A196" s="18"/>
      <c r="B196" s="16" t="str">
        <f>IF($A196="","",IFERROR(INDEX(증권사!$C$5:$C$34,MATCH($A196,증권사!$A$5:$A$34,0))&amp;"","증권사 No 확인"))</f>
        <v/>
      </c>
      <c r="C196" s="20"/>
      <c r="D196" s="18"/>
      <c r="E196" s="25"/>
      <c r="F196" s="21"/>
      <c r="G196" s="18"/>
      <c r="H196" s="20"/>
      <c r="I196" s="15" t="str">
        <f t="shared" ca="1" si="6"/>
        <v/>
      </c>
      <c r="J196" s="17" t="str">
        <f t="shared" ca="1" si="7"/>
        <v/>
      </c>
      <c r="K196" s="26" t="str">
        <f>IF($A196="","",IF(IFERROR(INDEX(증권사!$B$5:$B$34,MATCH($A196,증권사!$A$5:$A$34,0))&amp;"","")="",0,1))</f>
        <v/>
      </c>
      <c r="L196" s="26" t="str">
        <f>IF(AND($A196&lt;&gt;"",$C196&lt;&gt;"",$G196&lt;&gt;"완료"),$A196&amp;"-"&amp;COUNTIFS($A$5:$A196,$A196,$C$5:$C196,"&lt;&gt;",$G$5:$G196,"&lt;&gt;완료"),"")</f>
        <v/>
      </c>
      <c r="M196" s="26" t="str">
        <f t="shared" si="8"/>
        <v/>
      </c>
    </row>
    <row r="197" spans="1:13" ht="22.05" customHeight="1" x14ac:dyDescent="0.4">
      <c r="A197" s="18"/>
      <c r="B197" s="16" t="str">
        <f>IF($A197="","",IFERROR(INDEX(증권사!$C$5:$C$34,MATCH($A197,증권사!$A$5:$A$34,0))&amp;"","증권사 No 확인"))</f>
        <v/>
      </c>
      <c r="C197" s="20"/>
      <c r="D197" s="18"/>
      <c r="E197" s="25"/>
      <c r="F197" s="21"/>
      <c r="G197" s="18"/>
      <c r="H197" s="20"/>
      <c r="I197" s="15" t="str">
        <f t="shared" ref="I197:I260" ca="1" si="9">IF(OR($A197="",$C197="",$G197="완료",$K197&lt;&gt;1,NOT(ISNUMBER($F197))),"",INT($F197)-TODAY())</f>
        <v/>
      </c>
      <c r="J197" s="17" t="str">
        <f t="shared" ref="J197:J260" ca="1" si="10">IF($I197="","",IF($I197&lt;0,"기한 지남",IF($I197&lt;=7,"7일 내","")))</f>
        <v/>
      </c>
      <c r="K197" s="26" t="str">
        <f>IF($A197="","",IF(IFERROR(INDEX(증권사!$B$5:$B$34,MATCH($A197,증권사!$A$5:$A$34,0))&amp;"","")="",0,1))</f>
        <v/>
      </c>
      <c r="L197" s="26" t="str">
        <f>IF(AND($A197&lt;&gt;"",$C197&lt;&gt;"",$G197&lt;&gt;"완료"),$A197&amp;"-"&amp;COUNTIFS($A$5:$A197,$A197,$C$5:$C197,"&lt;&gt;",$G$5:$G197,"&lt;&gt;완료"),"")</f>
        <v/>
      </c>
      <c r="M197" s="26" t="str">
        <f t="shared" ref="M197:M260" si="11">IF(AND($K197=1,$C197&lt;&gt;"",$G197&lt;&gt;"완료",ISNUMBER($F197)),INT($F197)+ROW()/100000,"")</f>
        <v/>
      </c>
    </row>
    <row r="198" spans="1:13" ht="22.05" customHeight="1" x14ac:dyDescent="0.4">
      <c r="A198" s="18"/>
      <c r="B198" s="16" t="str">
        <f>IF($A198="","",IFERROR(INDEX(증권사!$C$5:$C$34,MATCH($A198,증권사!$A$5:$A$34,0))&amp;"","증권사 No 확인"))</f>
        <v/>
      </c>
      <c r="C198" s="20"/>
      <c r="D198" s="18"/>
      <c r="E198" s="25"/>
      <c r="F198" s="21"/>
      <c r="G198" s="18"/>
      <c r="H198" s="20"/>
      <c r="I198" s="15" t="str">
        <f t="shared" ca="1" si="9"/>
        <v/>
      </c>
      <c r="J198" s="17" t="str">
        <f t="shared" ca="1" si="10"/>
        <v/>
      </c>
      <c r="K198" s="26" t="str">
        <f>IF($A198="","",IF(IFERROR(INDEX(증권사!$B$5:$B$34,MATCH($A198,증권사!$A$5:$A$34,0))&amp;"","")="",0,1))</f>
        <v/>
      </c>
      <c r="L198" s="26" t="str">
        <f>IF(AND($A198&lt;&gt;"",$C198&lt;&gt;"",$G198&lt;&gt;"완료"),$A198&amp;"-"&amp;COUNTIFS($A$5:$A198,$A198,$C$5:$C198,"&lt;&gt;",$G$5:$G198,"&lt;&gt;완료"),"")</f>
        <v/>
      </c>
      <c r="M198" s="26" t="str">
        <f t="shared" si="11"/>
        <v/>
      </c>
    </row>
    <row r="199" spans="1:13" ht="22.05" customHeight="1" x14ac:dyDescent="0.4">
      <c r="A199" s="18"/>
      <c r="B199" s="16" t="str">
        <f>IF($A199="","",IFERROR(INDEX(증권사!$C$5:$C$34,MATCH($A199,증권사!$A$5:$A$34,0))&amp;"","증권사 No 확인"))</f>
        <v/>
      </c>
      <c r="C199" s="20"/>
      <c r="D199" s="18"/>
      <c r="E199" s="25"/>
      <c r="F199" s="21"/>
      <c r="G199" s="18"/>
      <c r="H199" s="20"/>
      <c r="I199" s="15" t="str">
        <f t="shared" ca="1" si="9"/>
        <v/>
      </c>
      <c r="J199" s="17" t="str">
        <f t="shared" ca="1" si="10"/>
        <v/>
      </c>
      <c r="K199" s="26" t="str">
        <f>IF($A199="","",IF(IFERROR(INDEX(증권사!$B$5:$B$34,MATCH($A199,증권사!$A$5:$A$34,0))&amp;"","")="",0,1))</f>
        <v/>
      </c>
      <c r="L199" s="26" t="str">
        <f>IF(AND($A199&lt;&gt;"",$C199&lt;&gt;"",$G199&lt;&gt;"완료"),$A199&amp;"-"&amp;COUNTIFS($A$5:$A199,$A199,$C$5:$C199,"&lt;&gt;",$G$5:$G199,"&lt;&gt;완료"),"")</f>
        <v/>
      </c>
      <c r="M199" s="26" t="str">
        <f t="shared" si="11"/>
        <v/>
      </c>
    </row>
    <row r="200" spans="1:13" ht="22.05" customHeight="1" x14ac:dyDescent="0.4">
      <c r="A200" s="18"/>
      <c r="B200" s="16" t="str">
        <f>IF($A200="","",IFERROR(INDEX(증권사!$C$5:$C$34,MATCH($A200,증권사!$A$5:$A$34,0))&amp;"","증권사 No 확인"))</f>
        <v/>
      </c>
      <c r="C200" s="20"/>
      <c r="D200" s="18"/>
      <c r="E200" s="25"/>
      <c r="F200" s="21"/>
      <c r="G200" s="18"/>
      <c r="H200" s="20"/>
      <c r="I200" s="15" t="str">
        <f t="shared" ca="1" si="9"/>
        <v/>
      </c>
      <c r="J200" s="17" t="str">
        <f t="shared" ca="1" si="10"/>
        <v/>
      </c>
      <c r="K200" s="26" t="str">
        <f>IF($A200="","",IF(IFERROR(INDEX(증권사!$B$5:$B$34,MATCH($A200,증권사!$A$5:$A$34,0))&amp;"","")="",0,1))</f>
        <v/>
      </c>
      <c r="L200" s="26" t="str">
        <f>IF(AND($A200&lt;&gt;"",$C200&lt;&gt;"",$G200&lt;&gt;"완료"),$A200&amp;"-"&amp;COUNTIFS($A$5:$A200,$A200,$C$5:$C200,"&lt;&gt;",$G$5:$G200,"&lt;&gt;완료"),"")</f>
        <v/>
      </c>
      <c r="M200" s="26" t="str">
        <f t="shared" si="11"/>
        <v/>
      </c>
    </row>
    <row r="201" spans="1:13" ht="22.05" customHeight="1" x14ac:dyDescent="0.4">
      <c r="A201" s="18"/>
      <c r="B201" s="16" t="str">
        <f>IF($A201="","",IFERROR(INDEX(증권사!$C$5:$C$34,MATCH($A201,증권사!$A$5:$A$34,0))&amp;"","증권사 No 확인"))</f>
        <v/>
      </c>
      <c r="C201" s="20"/>
      <c r="D201" s="18"/>
      <c r="E201" s="25"/>
      <c r="F201" s="21"/>
      <c r="G201" s="18"/>
      <c r="H201" s="20"/>
      <c r="I201" s="15" t="str">
        <f t="shared" ca="1" si="9"/>
        <v/>
      </c>
      <c r="J201" s="17" t="str">
        <f t="shared" ca="1" si="10"/>
        <v/>
      </c>
      <c r="K201" s="26" t="str">
        <f>IF($A201="","",IF(IFERROR(INDEX(증권사!$B$5:$B$34,MATCH($A201,증권사!$A$5:$A$34,0))&amp;"","")="",0,1))</f>
        <v/>
      </c>
      <c r="L201" s="26" t="str">
        <f>IF(AND($A201&lt;&gt;"",$C201&lt;&gt;"",$G201&lt;&gt;"완료"),$A201&amp;"-"&amp;COUNTIFS($A$5:$A201,$A201,$C$5:$C201,"&lt;&gt;",$G$5:$G201,"&lt;&gt;완료"),"")</f>
        <v/>
      </c>
      <c r="M201" s="26" t="str">
        <f t="shared" si="11"/>
        <v/>
      </c>
    </row>
    <row r="202" spans="1:13" ht="22.05" customHeight="1" x14ac:dyDescent="0.4">
      <c r="A202" s="18"/>
      <c r="B202" s="16" t="str">
        <f>IF($A202="","",IFERROR(INDEX(증권사!$C$5:$C$34,MATCH($A202,증권사!$A$5:$A$34,0))&amp;"","증권사 No 확인"))</f>
        <v/>
      </c>
      <c r="C202" s="20"/>
      <c r="D202" s="18"/>
      <c r="E202" s="25"/>
      <c r="F202" s="21"/>
      <c r="G202" s="18"/>
      <c r="H202" s="20"/>
      <c r="I202" s="15" t="str">
        <f t="shared" ca="1" si="9"/>
        <v/>
      </c>
      <c r="J202" s="17" t="str">
        <f t="shared" ca="1" si="10"/>
        <v/>
      </c>
      <c r="K202" s="26" t="str">
        <f>IF($A202="","",IF(IFERROR(INDEX(증권사!$B$5:$B$34,MATCH($A202,증권사!$A$5:$A$34,0))&amp;"","")="",0,1))</f>
        <v/>
      </c>
      <c r="L202" s="26" t="str">
        <f>IF(AND($A202&lt;&gt;"",$C202&lt;&gt;"",$G202&lt;&gt;"완료"),$A202&amp;"-"&amp;COUNTIFS($A$5:$A202,$A202,$C$5:$C202,"&lt;&gt;",$G$5:$G202,"&lt;&gt;완료"),"")</f>
        <v/>
      </c>
      <c r="M202" s="26" t="str">
        <f t="shared" si="11"/>
        <v/>
      </c>
    </row>
    <row r="203" spans="1:13" ht="22.05" customHeight="1" x14ac:dyDescent="0.4">
      <c r="A203" s="18"/>
      <c r="B203" s="16" t="str">
        <f>IF($A203="","",IFERROR(INDEX(증권사!$C$5:$C$34,MATCH($A203,증권사!$A$5:$A$34,0))&amp;"","증권사 No 확인"))</f>
        <v/>
      </c>
      <c r="C203" s="20"/>
      <c r="D203" s="18"/>
      <c r="E203" s="25"/>
      <c r="F203" s="21"/>
      <c r="G203" s="18"/>
      <c r="H203" s="20"/>
      <c r="I203" s="15" t="str">
        <f t="shared" ca="1" si="9"/>
        <v/>
      </c>
      <c r="J203" s="17" t="str">
        <f t="shared" ca="1" si="10"/>
        <v/>
      </c>
      <c r="K203" s="26" t="str">
        <f>IF($A203="","",IF(IFERROR(INDEX(증권사!$B$5:$B$34,MATCH($A203,증권사!$A$5:$A$34,0))&amp;"","")="",0,1))</f>
        <v/>
      </c>
      <c r="L203" s="26" t="str">
        <f>IF(AND($A203&lt;&gt;"",$C203&lt;&gt;"",$G203&lt;&gt;"완료"),$A203&amp;"-"&amp;COUNTIFS($A$5:$A203,$A203,$C$5:$C203,"&lt;&gt;",$G$5:$G203,"&lt;&gt;완료"),"")</f>
        <v/>
      </c>
      <c r="M203" s="26" t="str">
        <f t="shared" si="11"/>
        <v/>
      </c>
    </row>
    <row r="204" spans="1:13" ht="22.05" customHeight="1" x14ac:dyDescent="0.4">
      <c r="A204" s="18"/>
      <c r="B204" s="16" t="str">
        <f>IF($A204="","",IFERROR(INDEX(증권사!$C$5:$C$34,MATCH($A204,증권사!$A$5:$A$34,0))&amp;"","증권사 No 확인"))</f>
        <v/>
      </c>
      <c r="C204" s="20"/>
      <c r="D204" s="18"/>
      <c r="E204" s="25"/>
      <c r="F204" s="21"/>
      <c r="G204" s="18"/>
      <c r="H204" s="20"/>
      <c r="I204" s="15" t="str">
        <f t="shared" ca="1" si="9"/>
        <v/>
      </c>
      <c r="J204" s="17" t="str">
        <f t="shared" ca="1" si="10"/>
        <v/>
      </c>
      <c r="K204" s="26" t="str">
        <f>IF($A204="","",IF(IFERROR(INDEX(증권사!$B$5:$B$34,MATCH($A204,증권사!$A$5:$A$34,0))&amp;"","")="",0,1))</f>
        <v/>
      </c>
      <c r="L204" s="26" t="str">
        <f>IF(AND($A204&lt;&gt;"",$C204&lt;&gt;"",$G204&lt;&gt;"완료"),$A204&amp;"-"&amp;COUNTIFS($A$5:$A204,$A204,$C$5:$C204,"&lt;&gt;",$G$5:$G204,"&lt;&gt;완료"),"")</f>
        <v/>
      </c>
      <c r="M204" s="26" t="str">
        <f t="shared" si="11"/>
        <v/>
      </c>
    </row>
    <row r="205" spans="1:13" ht="22.05" customHeight="1" x14ac:dyDescent="0.4">
      <c r="A205" s="18"/>
      <c r="B205" s="16" t="str">
        <f>IF($A205="","",IFERROR(INDEX(증권사!$C$5:$C$34,MATCH($A205,증권사!$A$5:$A$34,0))&amp;"","증권사 No 확인"))</f>
        <v/>
      </c>
      <c r="C205" s="20"/>
      <c r="D205" s="18"/>
      <c r="E205" s="25"/>
      <c r="F205" s="21"/>
      <c r="G205" s="18"/>
      <c r="H205" s="20"/>
      <c r="I205" s="15" t="str">
        <f t="shared" ca="1" si="9"/>
        <v/>
      </c>
      <c r="J205" s="17" t="str">
        <f t="shared" ca="1" si="10"/>
        <v/>
      </c>
      <c r="K205" s="26" t="str">
        <f>IF($A205="","",IF(IFERROR(INDEX(증권사!$B$5:$B$34,MATCH($A205,증권사!$A$5:$A$34,0))&amp;"","")="",0,1))</f>
        <v/>
      </c>
      <c r="L205" s="26" t="str">
        <f>IF(AND($A205&lt;&gt;"",$C205&lt;&gt;"",$G205&lt;&gt;"완료"),$A205&amp;"-"&amp;COUNTIFS($A$5:$A205,$A205,$C$5:$C205,"&lt;&gt;",$G$5:$G205,"&lt;&gt;완료"),"")</f>
        <v/>
      </c>
      <c r="M205" s="26" t="str">
        <f t="shared" si="11"/>
        <v/>
      </c>
    </row>
    <row r="206" spans="1:13" ht="22.05" customHeight="1" x14ac:dyDescent="0.4">
      <c r="A206" s="18"/>
      <c r="B206" s="16" t="str">
        <f>IF($A206="","",IFERROR(INDEX(증권사!$C$5:$C$34,MATCH($A206,증권사!$A$5:$A$34,0))&amp;"","증권사 No 확인"))</f>
        <v/>
      </c>
      <c r="C206" s="20"/>
      <c r="D206" s="18"/>
      <c r="E206" s="25"/>
      <c r="F206" s="21"/>
      <c r="G206" s="18"/>
      <c r="H206" s="20"/>
      <c r="I206" s="15" t="str">
        <f t="shared" ca="1" si="9"/>
        <v/>
      </c>
      <c r="J206" s="17" t="str">
        <f t="shared" ca="1" si="10"/>
        <v/>
      </c>
      <c r="K206" s="26" t="str">
        <f>IF($A206="","",IF(IFERROR(INDEX(증권사!$B$5:$B$34,MATCH($A206,증권사!$A$5:$A$34,0))&amp;"","")="",0,1))</f>
        <v/>
      </c>
      <c r="L206" s="26" t="str">
        <f>IF(AND($A206&lt;&gt;"",$C206&lt;&gt;"",$G206&lt;&gt;"완료"),$A206&amp;"-"&amp;COUNTIFS($A$5:$A206,$A206,$C$5:$C206,"&lt;&gt;",$G$5:$G206,"&lt;&gt;완료"),"")</f>
        <v/>
      </c>
      <c r="M206" s="26" t="str">
        <f t="shared" si="11"/>
        <v/>
      </c>
    </row>
    <row r="207" spans="1:13" ht="22.05" customHeight="1" x14ac:dyDescent="0.4">
      <c r="A207" s="18"/>
      <c r="B207" s="16" t="str">
        <f>IF($A207="","",IFERROR(INDEX(증권사!$C$5:$C$34,MATCH($A207,증권사!$A$5:$A$34,0))&amp;"","증권사 No 확인"))</f>
        <v/>
      </c>
      <c r="C207" s="20"/>
      <c r="D207" s="18"/>
      <c r="E207" s="25"/>
      <c r="F207" s="21"/>
      <c r="G207" s="18"/>
      <c r="H207" s="20"/>
      <c r="I207" s="15" t="str">
        <f t="shared" ca="1" si="9"/>
        <v/>
      </c>
      <c r="J207" s="17" t="str">
        <f t="shared" ca="1" si="10"/>
        <v/>
      </c>
      <c r="K207" s="26" t="str">
        <f>IF($A207="","",IF(IFERROR(INDEX(증권사!$B$5:$B$34,MATCH($A207,증권사!$A$5:$A$34,0))&amp;"","")="",0,1))</f>
        <v/>
      </c>
      <c r="L207" s="26" t="str">
        <f>IF(AND($A207&lt;&gt;"",$C207&lt;&gt;"",$G207&lt;&gt;"완료"),$A207&amp;"-"&amp;COUNTIFS($A$5:$A207,$A207,$C$5:$C207,"&lt;&gt;",$G$5:$G207,"&lt;&gt;완료"),"")</f>
        <v/>
      </c>
      <c r="M207" s="26" t="str">
        <f t="shared" si="11"/>
        <v/>
      </c>
    </row>
    <row r="208" spans="1:13" ht="22.05" customHeight="1" x14ac:dyDescent="0.4">
      <c r="A208" s="18"/>
      <c r="B208" s="16" t="str">
        <f>IF($A208="","",IFERROR(INDEX(증권사!$C$5:$C$34,MATCH($A208,증권사!$A$5:$A$34,0))&amp;"","증권사 No 확인"))</f>
        <v/>
      </c>
      <c r="C208" s="20"/>
      <c r="D208" s="18"/>
      <c r="E208" s="25"/>
      <c r="F208" s="21"/>
      <c r="G208" s="18"/>
      <c r="H208" s="20"/>
      <c r="I208" s="15" t="str">
        <f t="shared" ca="1" si="9"/>
        <v/>
      </c>
      <c r="J208" s="17" t="str">
        <f t="shared" ca="1" si="10"/>
        <v/>
      </c>
      <c r="K208" s="26" t="str">
        <f>IF($A208="","",IF(IFERROR(INDEX(증권사!$B$5:$B$34,MATCH($A208,증권사!$A$5:$A$34,0))&amp;"","")="",0,1))</f>
        <v/>
      </c>
      <c r="L208" s="26" t="str">
        <f>IF(AND($A208&lt;&gt;"",$C208&lt;&gt;"",$G208&lt;&gt;"완료"),$A208&amp;"-"&amp;COUNTIFS($A$5:$A208,$A208,$C$5:$C208,"&lt;&gt;",$G$5:$G208,"&lt;&gt;완료"),"")</f>
        <v/>
      </c>
      <c r="M208" s="26" t="str">
        <f t="shared" si="11"/>
        <v/>
      </c>
    </row>
    <row r="209" spans="1:13" ht="22.05" customHeight="1" x14ac:dyDescent="0.4">
      <c r="A209" s="18"/>
      <c r="B209" s="16" t="str">
        <f>IF($A209="","",IFERROR(INDEX(증권사!$C$5:$C$34,MATCH($A209,증권사!$A$5:$A$34,0))&amp;"","증권사 No 확인"))</f>
        <v/>
      </c>
      <c r="C209" s="20"/>
      <c r="D209" s="18"/>
      <c r="E209" s="25"/>
      <c r="F209" s="21"/>
      <c r="G209" s="18"/>
      <c r="H209" s="20"/>
      <c r="I209" s="15" t="str">
        <f t="shared" ca="1" si="9"/>
        <v/>
      </c>
      <c r="J209" s="17" t="str">
        <f t="shared" ca="1" si="10"/>
        <v/>
      </c>
      <c r="K209" s="26" t="str">
        <f>IF($A209="","",IF(IFERROR(INDEX(증권사!$B$5:$B$34,MATCH($A209,증권사!$A$5:$A$34,0))&amp;"","")="",0,1))</f>
        <v/>
      </c>
      <c r="L209" s="26" t="str">
        <f>IF(AND($A209&lt;&gt;"",$C209&lt;&gt;"",$G209&lt;&gt;"완료"),$A209&amp;"-"&amp;COUNTIFS($A$5:$A209,$A209,$C$5:$C209,"&lt;&gt;",$G$5:$G209,"&lt;&gt;완료"),"")</f>
        <v/>
      </c>
      <c r="M209" s="26" t="str">
        <f t="shared" si="11"/>
        <v/>
      </c>
    </row>
    <row r="210" spans="1:13" ht="22.05" customHeight="1" x14ac:dyDescent="0.4">
      <c r="A210" s="18"/>
      <c r="B210" s="16" t="str">
        <f>IF($A210="","",IFERROR(INDEX(증권사!$C$5:$C$34,MATCH($A210,증권사!$A$5:$A$34,0))&amp;"","증권사 No 확인"))</f>
        <v/>
      </c>
      <c r="C210" s="20"/>
      <c r="D210" s="18"/>
      <c r="E210" s="25"/>
      <c r="F210" s="21"/>
      <c r="G210" s="18"/>
      <c r="H210" s="20"/>
      <c r="I210" s="15" t="str">
        <f t="shared" ca="1" si="9"/>
        <v/>
      </c>
      <c r="J210" s="17" t="str">
        <f t="shared" ca="1" si="10"/>
        <v/>
      </c>
      <c r="K210" s="26" t="str">
        <f>IF($A210="","",IF(IFERROR(INDEX(증권사!$B$5:$B$34,MATCH($A210,증권사!$A$5:$A$34,0))&amp;"","")="",0,1))</f>
        <v/>
      </c>
      <c r="L210" s="26" t="str">
        <f>IF(AND($A210&lt;&gt;"",$C210&lt;&gt;"",$G210&lt;&gt;"완료"),$A210&amp;"-"&amp;COUNTIFS($A$5:$A210,$A210,$C$5:$C210,"&lt;&gt;",$G$5:$G210,"&lt;&gt;완료"),"")</f>
        <v/>
      </c>
      <c r="M210" s="26" t="str">
        <f t="shared" si="11"/>
        <v/>
      </c>
    </row>
    <row r="211" spans="1:13" ht="22.05" customHeight="1" x14ac:dyDescent="0.4">
      <c r="A211" s="18"/>
      <c r="B211" s="16" t="str">
        <f>IF($A211="","",IFERROR(INDEX(증권사!$C$5:$C$34,MATCH($A211,증권사!$A$5:$A$34,0))&amp;"","증권사 No 확인"))</f>
        <v/>
      </c>
      <c r="C211" s="20"/>
      <c r="D211" s="18"/>
      <c r="E211" s="25"/>
      <c r="F211" s="21"/>
      <c r="G211" s="18"/>
      <c r="H211" s="20"/>
      <c r="I211" s="15" t="str">
        <f t="shared" ca="1" si="9"/>
        <v/>
      </c>
      <c r="J211" s="17" t="str">
        <f t="shared" ca="1" si="10"/>
        <v/>
      </c>
      <c r="K211" s="26" t="str">
        <f>IF($A211="","",IF(IFERROR(INDEX(증권사!$B$5:$B$34,MATCH($A211,증권사!$A$5:$A$34,0))&amp;"","")="",0,1))</f>
        <v/>
      </c>
      <c r="L211" s="26" t="str">
        <f>IF(AND($A211&lt;&gt;"",$C211&lt;&gt;"",$G211&lt;&gt;"완료"),$A211&amp;"-"&amp;COUNTIFS($A$5:$A211,$A211,$C$5:$C211,"&lt;&gt;",$G$5:$G211,"&lt;&gt;완료"),"")</f>
        <v/>
      </c>
      <c r="M211" s="26" t="str">
        <f t="shared" si="11"/>
        <v/>
      </c>
    </row>
    <row r="212" spans="1:13" ht="22.05" customHeight="1" x14ac:dyDescent="0.4">
      <c r="A212" s="18"/>
      <c r="B212" s="16" t="str">
        <f>IF($A212="","",IFERROR(INDEX(증권사!$C$5:$C$34,MATCH($A212,증권사!$A$5:$A$34,0))&amp;"","증권사 No 확인"))</f>
        <v/>
      </c>
      <c r="C212" s="20"/>
      <c r="D212" s="18"/>
      <c r="E212" s="25"/>
      <c r="F212" s="21"/>
      <c r="G212" s="18"/>
      <c r="H212" s="20"/>
      <c r="I212" s="15" t="str">
        <f t="shared" ca="1" si="9"/>
        <v/>
      </c>
      <c r="J212" s="17" t="str">
        <f t="shared" ca="1" si="10"/>
        <v/>
      </c>
      <c r="K212" s="26" t="str">
        <f>IF($A212="","",IF(IFERROR(INDEX(증권사!$B$5:$B$34,MATCH($A212,증권사!$A$5:$A$34,0))&amp;"","")="",0,1))</f>
        <v/>
      </c>
      <c r="L212" s="26" t="str">
        <f>IF(AND($A212&lt;&gt;"",$C212&lt;&gt;"",$G212&lt;&gt;"완료"),$A212&amp;"-"&amp;COUNTIFS($A$5:$A212,$A212,$C$5:$C212,"&lt;&gt;",$G$5:$G212,"&lt;&gt;완료"),"")</f>
        <v/>
      </c>
      <c r="M212" s="26" t="str">
        <f t="shared" si="11"/>
        <v/>
      </c>
    </row>
    <row r="213" spans="1:13" ht="22.05" customHeight="1" x14ac:dyDescent="0.4">
      <c r="A213" s="18"/>
      <c r="B213" s="16" t="str">
        <f>IF($A213="","",IFERROR(INDEX(증권사!$C$5:$C$34,MATCH($A213,증권사!$A$5:$A$34,0))&amp;"","증권사 No 확인"))</f>
        <v/>
      </c>
      <c r="C213" s="20"/>
      <c r="D213" s="18"/>
      <c r="E213" s="25"/>
      <c r="F213" s="21"/>
      <c r="G213" s="18"/>
      <c r="H213" s="20"/>
      <c r="I213" s="15" t="str">
        <f t="shared" ca="1" si="9"/>
        <v/>
      </c>
      <c r="J213" s="17" t="str">
        <f t="shared" ca="1" si="10"/>
        <v/>
      </c>
      <c r="K213" s="26" t="str">
        <f>IF($A213="","",IF(IFERROR(INDEX(증권사!$B$5:$B$34,MATCH($A213,증권사!$A$5:$A$34,0))&amp;"","")="",0,1))</f>
        <v/>
      </c>
      <c r="L213" s="26" t="str">
        <f>IF(AND($A213&lt;&gt;"",$C213&lt;&gt;"",$G213&lt;&gt;"완료"),$A213&amp;"-"&amp;COUNTIFS($A$5:$A213,$A213,$C$5:$C213,"&lt;&gt;",$G$5:$G213,"&lt;&gt;완료"),"")</f>
        <v/>
      </c>
      <c r="M213" s="26" t="str">
        <f t="shared" si="11"/>
        <v/>
      </c>
    </row>
    <row r="214" spans="1:13" ht="22.05" customHeight="1" x14ac:dyDescent="0.4">
      <c r="A214" s="18"/>
      <c r="B214" s="16" t="str">
        <f>IF($A214="","",IFERROR(INDEX(증권사!$C$5:$C$34,MATCH($A214,증권사!$A$5:$A$34,0))&amp;"","증권사 No 확인"))</f>
        <v/>
      </c>
      <c r="C214" s="20"/>
      <c r="D214" s="18"/>
      <c r="E214" s="25"/>
      <c r="F214" s="21"/>
      <c r="G214" s="18"/>
      <c r="H214" s="20"/>
      <c r="I214" s="15" t="str">
        <f t="shared" ca="1" si="9"/>
        <v/>
      </c>
      <c r="J214" s="17" t="str">
        <f t="shared" ca="1" si="10"/>
        <v/>
      </c>
      <c r="K214" s="26" t="str">
        <f>IF($A214="","",IF(IFERROR(INDEX(증권사!$B$5:$B$34,MATCH($A214,증권사!$A$5:$A$34,0))&amp;"","")="",0,1))</f>
        <v/>
      </c>
      <c r="L214" s="26" t="str">
        <f>IF(AND($A214&lt;&gt;"",$C214&lt;&gt;"",$G214&lt;&gt;"완료"),$A214&amp;"-"&amp;COUNTIFS($A$5:$A214,$A214,$C$5:$C214,"&lt;&gt;",$G$5:$G214,"&lt;&gt;완료"),"")</f>
        <v/>
      </c>
      <c r="M214" s="26" t="str">
        <f t="shared" si="11"/>
        <v/>
      </c>
    </row>
    <row r="215" spans="1:13" ht="22.05" customHeight="1" x14ac:dyDescent="0.4">
      <c r="A215" s="18"/>
      <c r="B215" s="16" t="str">
        <f>IF($A215="","",IFERROR(INDEX(증권사!$C$5:$C$34,MATCH($A215,증권사!$A$5:$A$34,0))&amp;"","증권사 No 확인"))</f>
        <v/>
      </c>
      <c r="C215" s="20"/>
      <c r="D215" s="18"/>
      <c r="E215" s="25"/>
      <c r="F215" s="21"/>
      <c r="G215" s="18"/>
      <c r="H215" s="20"/>
      <c r="I215" s="15" t="str">
        <f t="shared" ca="1" si="9"/>
        <v/>
      </c>
      <c r="J215" s="17" t="str">
        <f t="shared" ca="1" si="10"/>
        <v/>
      </c>
      <c r="K215" s="26" t="str">
        <f>IF($A215="","",IF(IFERROR(INDEX(증권사!$B$5:$B$34,MATCH($A215,증권사!$A$5:$A$34,0))&amp;"","")="",0,1))</f>
        <v/>
      </c>
      <c r="L215" s="26" t="str">
        <f>IF(AND($A215&lt;&gt;"",$C215&lt;&gt;"",$G215&lt;&gt;"완료"),$A215&amp;"-"&amp;COUNTIFS($A$5:$A215,$A215,$C$5:$C215,"&lt;&gt;",$G$5:$G215,"&lt;&gt;완료"),"")</f>
        <v/>
      </c>
      <c r="M215" s="26" t="str">
        <f t="shared" si="11"/>
        <v/>
      </c>
    </row>
    <row r="216" spans="1:13" ht="22.05" customHeight="1" x14ac:dyDescent="0.4">
      <c r="A216" s="18"/>
      <c r="B216" s="16" t="str">
        <f>IF($A216="","",IFERROR(INDEX(증권사!$C$5:$C$34,MATCH($A216,증권사!$A$5:$A$34,0))&amp;"","증권사 No 확인"))</f>
        <v/>
      </c>
      <c r="C216" s="20"/>
      <c r="D216" s="18"/>
      <c r="E216" s="25"/>
      <c r="F216" s="21"/>
      <c r="G216" s="18"/>
      <c r="H216" s="20"/>
      <c r="I216" s="15" t="str">
        <f t="shared" ca="1" si="9"/>
        <v/>
      </c>
      <c r="J216" s="17" t="str">
        <f t="shared" ca="1" si="10"/>
        <v/>
      </c>
      <c r="K216" s="26" t="str">
        <f>IF($A216="","",IF(IFERROR(INDEX(증권사!$B$5:$B$34,MATCH($A216,증권사!$A$5:$A$34,0))&amp;"","")="",0,1))</f>
        <v/>
      </c>
      <c r="L216" s="26" t="str">
        <f>IF(AND($A216&lt;&gt;"",$C216&lt;&gt;"",$G216&lt;&gt;"완료"),$A216&amp;"-"&amp;COUNTIFS($A$5:$A216,$A216,$C$5:$C216,"&lt;&gt;",$G$5:$G216,"&lt;&gt;완료"),"")</f>
        <v/>
      </c>
      <c r="M216" s="26" t="str">
        <f t="shared" si="11"/>
        <v/>
      </c>
    </row>
    <row r="217" spans="1:13" ht="22.05" customHeight="1" x14ac:dyDescent="0.4">
      <c r="A217" s="18"/>
      <c r="B217" s="16" t="str">
        <f>IF($A217="","",IFERROR(INDEX(증권사!$C$5:$C$34,MATCH($A217,증권사!$A$5:$A$34,0))&amp;"","증권사 No 확인"))</f>
        <v/>
      </c>
      <c r="C217" s="20"/>
      <c r="D217" s="18"/>
      <c r="E217" s="25"/>
      <c r="F217" s="21"/>
      <c r="G217" s="18"/>
      <c r="H217" s="20"/>
      <c r="I217" s="15" t="str">
        <f t="shared" ca="1" si="9"/>
        <v/>
      </c>
      <c r="J217" s="17" t="str">
        <f t="shared" ca="1" si="10"/>
        <v/>
      </c>
      <c r="K217" s="26" t="str">
        <f>IF($A217="","",IF(IFERROR(INDEX(증권사!$B$5:$B$34,MATCH($A217,증권사!$A$5:$A$34,0))&amp;"","")="",0,1))</f>
        <v/>
      </c>
      <c r="L217" s="26" t="str">
        <f>IF(AND($A217&lt;&gt;"",$C217&lt;&gt;"",$G217&lt;&gt;"완료"),$A217&amp;"-"&amp;COUNTIFS($A$5:$A217,$A217,$C$5:$C217,"&lt;&gt;",$G$5:$G217,"&lt;&gt;완료"),"")</f>
        <v/>
      </c>
      <c r="M217" s="26" t="str">
        <f t="shared" si="11"/>
        <v/>
      </c>
    </row>
    <row r="218" spans="1:13" ht="22.05" customHeight="1" x14ac:dyDescent="0.4">
      <c r="A218" s="18"/>
      <c r="B218" s="16" t="str">
        <f>IF($A218="","",IFERROR(INDEX(증권사!$C$5:$C$34,MATCH($A218,증권사!$A$5:$A$34,0))&amp;"","증권사 No 확인"))</f>
        <v/>
      </c>
      <c r="C218" s="20"/>
      <c r="D218" s="18"/>
      <c r="E218" s="25"/>
      <c r="F218" s="21"/>
      <c r="G218" s="18"/>
      <c r="H218" s="20"/>
      <c r="I218" s="15" t="str">
        <f t="shared" ca="1" si="9"/>
        <v/>
      </c>
      <c r="J218" s="17" t="str">
        <f t="shared" ca="1" si="10"/>
        <v/>
      </c>
      <c r="K218" s="26" t="str">
        <f>IF($A218="","",IF(IFERROR(INDEX(증권사!$B$5:$B$34,MATCH($A218,증권사!$A$5:$A$34,0))&amp;"","")="",0,1))</f>
        <v/>
      </c>
      <c r="L218" s="26" t="str">
        <f>IF(AND($A218&lt;&gt;"",$C218&lt;&gt;"",$G218&lt;&gt;"완료"),$A218&amp;"-"&amp;COUNTIFS($A$5:$A218,$A218,$C$5:$C218,"&lt;&gt;",$G$5:$G218,"&lt;&gt;완료"),"")</f>
        <v/>
      </c>
      <c r="M218" s="26" t="str">
        <f t="shared" si="11"/>
        <v/>
      </c>
    </row>
    <row r="219" spans="1:13" ht="22.05" customHeight="1" x14ac:dyDescent="0.4">
      <c r="A219" s="18"/>
      <c r="B219" s="16" t="str">
        <f>IF($A219="","",IFERROR(INDEX(증권사!$C$5:$C$34,MATCH($A219,증권사!$A$5:$A$34,0))&amp;"","증권사 No 확인"))</f>
        <v/>
      </c>
      <c r="C219" s="20"/>
      <c r="D219" s="18"/>
      <c r="E219" s="25"/>
      <c r="F219" s="21"/>
      <c r="G219" s="18"/>
      <c r="H219" s="20"/>
      <c r="I219" s="15" t="str">
        <f t="shared" ca="1" si="9"/>
        <v/>
      </c>
      <c r="J219" s="17" t="str">
        <f t="shared" ca="1" si="10"/>
        <v/>
      </c>
      <c r="K219" s="26" t="str">
        <f>IF($A219="","",IF(IFERROR(INDEX(증권사!$B$5:$B$34,MATCH($A219,증권사!$A$5:$A$34,0))&amp;"","")="",0,1))</f>
        <v/>
      </c>
      <c r="L219" s="26" t="str">
        <f>IF(AND($A219&lt;&gt;"",$C219&lt;&gt;"",$G219&lt;&gt;"완료"),$A219&amp;"-"&amp;COUNTIFS($A$5:$A219,$A219,$C$5:$C219,"&lt;&gt;",$G$5:$G219,"&lt;&gt;완료"),"")</f>
        <v/>
      </c>
      <c r="M219" s="26" t="str">
        <f t="shared" si="11"/>
        <v/>
      </c>
    </row>
    <row r="220" spans="1:13" ht="22.05" customHeight="1" x14ac:dyDescent="0.4">
      <c r="A220" s="18"/>
      <c r="B220" s="16" t="str">
        <f>IF($A220="","",IFERROR(INDEX(증권사!$C$5:$C$34,MATCH($A220,증권사!$A$5:$A$34,0))&amp;"","증권사 No 확인"))</f>
        <v/>
      </c>
      <c r="C220" s="20"/>
      <c r="D220" s="18"/>
      <c r="E220" s="25"/>
      <c r="F220" s="21"/>
      <c r="G220" s="18"/>
      <c r="H220" s="20"/>
      <c r="I220" s="15" t="str">
        <f t="shared" ca="1" si="9"/>
        <v/>
      </c>
      <c r="J220" s="17" t="str">
        <f t="shared" ca="1" si="10"/>
        <v/>
      </c>
      <c r="K220" s="26" t="str">
        <f>IF($A220="","",IF(IFERROR(INDEX(증권사!$B$5:$B$34,MATCH($A220,증권사!$A$5:$A$34,0))&amp;"","")="",0,1))</f>
        <v/>
      </c>
      <c r="L220" s="26" t="str">
        <f>IF(AND($A220&lt;&gt;"",$C220&lt;&gt;"",$G220&lt;&gt;"완료"),$A220&amp;"-"&amp;COUNTIFS($A$5:$A220,$A220,$C$5:$C220,"&lt;&gt;",$G$5:$G220,"&lt;&gt;완료"),"")</f>
        <v/>
      </c>
      <c r="M220" s="26" t="str">
        <f t="shared" si="11"/>
        <v/>
      </c>
    </row>
    <row r="221" spans="1:13" ht="22.05" customHeight="1" x14ac:dyDescent="0.4">
      <c r="A221" s="18"/>
      <c r="B221" s="16" t="str">
        <f>IF($A221="","",IFERROR(INDEX(증권사!$C$5:$C$34,MATCH($A221,증권사!$A$5:$A$34,0))&amp;"","증권사 No 확인"))</f>
        <v/>
      </c>
      <c r="C221" s="20"/>
      <c r="D221" s="18"/>
      <c r="E221" s="25"/>
      <c r="F221" s="21"/>
      <c r="G221" s="18"/>
      <c r="H221" s="20"/>
      <c r="I221" s="15" t="str">
        <f t="shared" ca="1" si="9"/>
        <v/>
      </c>
      <c r="J221" s="17" t="str">
        <f t="shared" ca="1" si="10"/>
        <v/>
      </c>
      <c r="K221" s="26" t="str">
        <f>IF($A221="","",IF(IFERROR(INDEX(증권사!$B$5:$B$34,MATCH($A221,증권사!$A$5:$A$34,0))&amp;"","")="",0,1))</f>
        <v/>
      </c>
      <c r="L221" s="26" t="str">
        <f>IF(AND($A221&lt;&gt;"",$C221&lt;&gt;"",$G221&lt;&gt;"완료"),$A221&amp;"-"&amp;COUNTIFS($A$5:$A221,$A221,$C$5:$C221,"&lt;&gt;",$G$5:$G221,"&lt;&gt;완료"),"")</f>
        <v/>
      </c>
      <c r="M221" s="26" t="str">
        <f t="shared" si="11"/>
        <v/>
      </c>
    </row>
    <row r="222" spans="1:13" ht="22.05" customHeight="1" x14ac:dyDescent="0.4">
      <c r="A222" s="18"/>
      <c r="B222" s="16" t="str">
        <f>IF($A222="","",IFERROR(INDEX(증권사!$C$5:$C$34,MATCH($A222,증권사!$A$5:$A$34,0))&amp;"","증권사 No 확인"))</f>
        <v/>
      </c>
      <c r="C222" s="20"/>
      <c r="D222" s="18"/>
      <c r="E222" s="25"/>
      <c r="F222" s="21"/>
      <c r="G222" s="18"/>
      <c r="H222" s="20"/>
      <c r="I222" s="15" t="str">
        <f t="shared" ca="1" si="9"/>
        <v/>
      </c>
      <c r="J222" s="17" t="str">
        <f t="shared" ca="1" si="10"/>
        <v/>
      </c>
      <c r="K222" s="26" t="str">
        <f>IF($A222="","",IF(IFERROR(INDEX(증권사!$B$5:$B$34,MATCH($A222,증권사!$A$5:$A$34,0))&amp;"","")="",0,1))</f>
        <v/>
      </c>
      <c r="L222" s="26" t="str">
        <f>IF(AND($A222&lt;&gt;"",$C222&lt;&gt;"",$G222&lt;&gt;"완료"),$A222&amp;"-"&amp;COUNTIFS($A$5:$A222,$A222,$C$5:$C222,"&lt;&gt;",$G$5:$G222,"&lt;&gt;완료"),"")</f>
        <v/>
      </c>
      <c r="M222" s="26" t="str">
        <f t="shared" si="11"/>
        <v/>
      </c>
    </row>
    <row r="223" spans="1:13" ht="22.05" customHeight="1" x14ac:dyDescent="0.4">
      <c r="A223" s="18"/>
      <c r="B223" s="16" t="str">
        <f>IF($A223="","",IFERROR(INDEX(증권사!$C$5:$C$34,MATCH($A223,증권사!$A$5:$A$34,0))&amp;"","증권사 No 확인"))</f>
        <v/>
      </c>
      <c r="C223" s="20"/>
      <c r="D223" s="18"/>
      <c r="E223" s="25"/>
      <c r="F223" s="21"/>
      <c r="G223" s="18"/>
      <c r="H223" s="20"/>
      <c r="I223" s="15" t="str">
        <f t="shared" ca="1" si="9"/>
        <v/>
      </c>
      <c r="J223" s="17" t="str">
        <f t="shared" ca="1" si="10"/>
        <v/>
      </c>
      <c r="K223" s="26" t="str">
        <f>IF($A223="","",IF(IFERROR(INDEX(증권사!$B$5:$B$34,MATCH($A223,증권사!$A$5:$A$34,0))&amp;"","")="",0,1))</f>
        <v/>
      </c>
      <c r="L223" s="26" t="str">
        <f>IF(AND($A223&lt;&gt;"",$C223&lt;&gt;"",$G223&lt;&gt;"완료"),$A223&amp;"-"&amp;COUNTIFS($A$5:$A223,$A223,$C$5:$C223,"&lt;&gt;",$G$5:$G223,"&lt;&gt;완료"),"")</f>
        <v/>
      </c>
      <c r="M223" s="26" t="str">
        <f t="shared" si="11"/>
        <v/>
      </c>
    </row>
    <row r="224" spans="1:13" ht="22.05" customHeight="1" x14ac:dyDescent="0.4">
      <c r="A224" s="18"/>
      <c r="B224" s="16" t="str">
        <f>IF($A224="","",IFERROR(INDEX(증권사!$C$5:$C$34,MATCH($A224,증권사!$A$5:$A$34,0))&amp;"","증권사 No 확인"))</f>
        <v/>
      </c>
      <c r="C224" s="20"/>
      <c r="D224" s="18"/>
      <c r="E224" s="25"/>
      <c r="F224" s="21"/>
      <c r="G224" s="18"/>
      <c r="H224" s="20"/>
      <c r="I224" s="15" t="str">
        <f t="shared" ca="1" si="9"/>
        <v/>
      </c>
      <c r="J224" s="17" t="str">
        <f t="shared" ca="1" si="10"/>
        <v/>
      </c>
      <c r="K224" s="26" t="str">
        <f>IF($A224="","",IF(IFERROR(INDEX(증권사!$B$5:$B$34,MATCH($A224,증권사!$A$5:$A$34,0))&amp;"","")="",0,1))</f>
        <v/>
      </c>
      <c r="L224" s="26" t="str">
        <f>IF(AND($A224&lt;&gt;"",$C224&lt;&gt;"",$G224&lt;&gt;"완료"),$A224&amp;"-"&amp;COUNTIFS($A$5:$A224,$A224,$C$5:$C224,"&lt;&gt;",$G$5:$G224,"&lt;&gt;완료"),"")</f>
        <v/>
      </c>
      <c r="M224" s="26" t="str">
        <f t="shared" si="11"/>
        <v/>
      </c>
    </row>
    <row r="225" spans="1:13" ht="22.05" customHeight="1" x14ac:dyDescent="0.4">
      <c r="A225" s="18"/>
      <c r="B225" s="16" t="str">
        <f>IF($A225="","",IFERROR(INDEX(증권사!$C$5:$C$34,MATCH($A225,증권사!$A$5:$A$34,0))&amp;"","증권사 No 확인"))</f>
        <v/>
      </c>
      <c r="C225" s="20"/>
      <c r="D225" s="18"/>
      <c r="E225" s="25"/>
      <c r="F225" s="21"/>
      <c r="G225" s="18"/>
      <c r="H225" s="20"/>
      <c r="I225" s="15" t="str">
        <f t="shared" ca="1" si="9"/>
        <v/>
      </c>
      <c r="J225" s="17" t="str">
        <f t="shared" ca="1" si="10"/>
        <v/>
      </c>
      <c r="K225" s="26" t="str">
        <f>IF($A225="","",IF(IFERROR(INDEX(증권사!$B$5:$B$34,MATCH($A225,증권사!$A$5:$A$34,0))&amp;"","")="",0,1))</f>
        <v/>
      </c>
      <c r="L225" s="26" t="str">
        <f>IF(AND($A225&lt;&gt;"",$C225&lt;&gt;"",$G225&lt;&gt;"완료"),$A225&amp;"-"&amp;COUNTIFS($A$5:$A225,$A225,$C$5:$C225,"&lt;&gt;",$G$5:$G225,"&lt;&gt;완료"),"")</f>
        <v/>
      </c>
      <c r="M225" s="26" t="str">
        <f t="shared" si="11"/>
        <v/>
      </c>
    </row>
    <row r="226" spans="1:13" ht="22.05" customHeight="1" x14ac:dyDescent="0.4">
      <c r="A226" s="18"/>
      <c r="B226" s="16" t="str">
        <f>IF($A226="","",IFERROR(INDEX(증권사!$C$5:$C$34,MATCH($A226,증권사!$A$5:$A$34,0))&amp;"","증권사 No 확인"))</f>
        <v/>
      </c>
      <c r="C226" s="20"/>
      <c r="D226" s="18"/>
      <c r="E226" s="25"/>
      <c r="F226" s="21"/>
      <c r="G226" s="18"/>
      <c r="H226" s="20"/>
      <c r="I226" s="15" t="str">
        <f t="shared" ca="1" si="9"/>
        <v/>
      </c>
      <c r="J226" s="17" t="str">
        <f t="shared" ca="1" si="10"/>
        <v/>
      </c>
      <c r="K226" s="26" t="str">
        <f>IF($A226="","",IF(IFERROR(INDEX(증권사!$B$5:$B$34,MATCH($A226,증권사!$A$5:$A$34,0))&amp;"","")="",0,1))</f>
        <v/>
      </c>
      <c r="L226" s="26" t="str">
        <f>IF(AND($A226&lt;&gt;"",$C226&lt;&gt;"",$G226&lt;&gt;"완료"),$A226&amp;"-"&amp;COUNTIFS($A$5:$A226,$A226,$C$5:$C226,"&lt;&gt;",$G$5:$G226,"&lt;&gt;완료"),"")</f>
        <v/>
      </c>
      <c r="M226" s="26" t="str">
        <f t="shared" si="11"/>
        <v/>
      </c>
    </row>
    <row r="227" spans="1:13" ht="22.05" customHeight="1" x14ac:dyDescent="0.4">
      <c r="A227" s="18"/>
      <c r="B227" s="16" t="str">
        <f>IF($A227="","",IFERROR(INDEX(증권사!$C$5:$C$34,MATCH($A227,증권사!$A$5:$A$34,0))&amp;"","증권사 No 확인"))</f>
        <v/>
      </c>
      <c r="C227" s="20"/>
      <c r="D227" s="18"/>
      <c r="E227" s="25"/>
      <c r="F227" s="21"/>
      <c r="G227" s="18"/>
      <c r="H227" s="20"/>
      <c r="I227" s="15" t="str">
        <f t="shared" ca="1" si="9"/>
        <v/>
      </c>
      <c r="J227" s="17" t="str">
        <f t="shared" ca="1" si="10"/>
        <v/>
      </c>
      <c r="K227" s="26" t="str">
        <f>IF($A227="","",IF(IFERROR(INDEX(증권사!$B$5:$B$34,MATCH($A227,증권사!$A$5:$A$34,0))&amp;"","")="",0,1))</f>
        <v/>
      </c>
      <c r="L227" s="26" t="str">
        <f>IF(AND($A227&lt;&gt;"",$C227&lt;&gt;"",$G227&lt;&gt;"완료"),$A227&amp;"-"&amp;COUNTIFS($A$5:$A227,$A227,$C$5:$C227,"&lt;&gt;",$G$5:$G227,"&lt;&gt;완료"),"")</f>
        <v/>
      </c>
      <c r="M227" s="26" t="str">
        <f t="shared" si="11"/>
        <v/>
      </c>
    </row>
    <row r="228" spans="1:13" ht="22.05" customHeight="1" x14ac:dyDescent="0.4">
      <c r="A228" s="18"/>
      <c r="B228" s="16" t="str">
        <f>IF($A228="","",IFERROR(INDEX(증권사!$C$5:$C$34,MATCH($A228,증권사!$A$5:$A$34,0))&amp;"","증권사 No 확인"))</f>
        <v/>
      </c>
      <c r="C228" s="20"/>
      <c r="D228" s="18"/>
      <c r="E228" s="25"/>
      <c r="F228" s="21"/>
      <c r="G228" s="18"/>
      <c r="H228" s="20"/>
      <c r="I228" s="15" t="str">
        <f t="shared" ca="1" si="9"/>
        <v/>
      </c>
      <c r="J228" s="17" t="str">
        <f t="shared" ca="1" si="10"/>
        <v/>
      </c>
      <c r="K228" s="26" t="str">
        <f>IF($A228="","",IF(IFERROR(INDEX(증권사!$B$5:$B$34,MATCH($A228,증권사!$A$5:$A$34,0))&amp;"","")="",0,1))</f>
        <v/>
      </c>
      <c r="L228" s="26" t="str">
        <f>IF(AND($A228&lt;&gt;"",$C228&lt;&gt;"",$G228&lt;&gt;"완료"),$A228&amp;"-"&amp;COUNTIFS($A$5:$A228,$A228,$C$5:$C228,"&lt;&gt;",$G$5:$G228,"&lt;&gt;완료"),"")</f>
        <v/>
      </c>
      <c r="M228" s="26" t="str">
        <f t="shared" si="11"/>
        <v/>
      </c>
    </row>
    <row r="229" spans="1:13" ht="22.05" customHeight="1" x14ac:dyDescent="0.4">
      <c r="A229" s="18"/>
      <c r="B229" s="16" t="str">
        <f>IF($A229="","",IFERROR(INDEX(증권사!$C$5:$C$34,MATCH($A229,증권사!$A$5:$A$34,0))&amp;"","증권사 No 확인"))</f>
        <v/>
      </c>
      <c r="C229" s="20"/>
      <c r="D229" s="18"/>
      <c r="E229" s="25"/>
      <c r="F229" s="21"/>
      <c r="G229" s="18"/>
      <c r="H229" s="20"/>
      <c r="I229" s="15" t="str">
        <f t="shared" ca="1" si="9"/>
        <v/>
      </c>
      <c r="J229" s="17" t="str">
        <f t="shared" ca="1" si="10"/>
        <v/>
      </c>
      <c r="K229" s="26" t="str">
        <f>IF($A229="","",IF(IFERROR(INDEX(증권사!$B$5:$B$34,MATCH($A229,증권사!$A$5:$A$34,0))&amp;"","")="",0,1))</f>
        <v/>
      </c>
      <c r="L229" s="26" t="str">
        <f>IF(AND($A229&lt;&gt;"",$C229&lt;&gt;"",$G229&lt;&gt;"완료"),$A229&amp;"-"&amp;COUNTIFS($A$5:$A229,$A229,$C$5:$C229,"&lt;&gt;",$G$5:$G229,"&lt;&gt;완료"),"")</f>
        <v/>
      </c>
      <c r="M229" s="26" t="str">
        <f t="shared" si="11"/>
        <v/>
      </c>
    </row>
    <row r="230" spans="1:13" ht="22.05" customHeight="1" x14ac:dyDescent="0.4">
      <c r="A230" s="18"/>
      <c r="B230" s="16" t="str">
        <f>IF($A230="","",IFERROR(INDEX(증권사!$C$5:$C$34,MATCH($A230,증권사!$A$5:$A$34,0))&amp;"","증권사 No 확인"))</f>
        <v/>
      </c>
      <c r="C230" s="20"/>
      <c r="D230" s="18"/>
      <c r="E230" s="25"/>
      <c r="F230" s="21"/>
      <c r="G230" s="18"/>
      <c r="H230" s="20"/>
      <c r="I230" s="15" t="str">
        <f t="shared" ca="1" si="9"/>
        <v/>
      </c>
      <c r="J230" s="17" t="str">
        <f t="shared" ca="1" si="10"/>
        <v/>
      </c>
      <c r="K230" s="26" t="str">
        <f>IF($A230="","",IF(IFERROR(INDEX(증권사!$B$5:$B$34,MATCH($A230,증권사!$A$5:$A$34,0))&amp;"","")="",0,1))</f>
        <v/>
      </c>
      <c r="L230" s="26" t="str">
        <f>IF(AND($A230&lt;&gt;"",$C230&lt;&gt;"",$G230&lt;&gt;"완료"),$A230&amp;"-"&amp;COUNTIFS($A$5:$A230,$A230,$C$5:$C230,"&lt;&gt;",$G$5:$G230,"&lt;&gt;완료"),"")</f>
        <v/>
      </c>
      <c r="M230" s="26" t="str">
        <f t="shared" si="11"/>
        <v/>
      </c>
    </row>
    <row r="231" spans="1:13" ht="22.05" customHeight="1" x14ac:dyDescent="0.4">
      <c r="A231" s="18"/>
      <c r="B231" s="16" t="str">
        <f>IF($A231="","",IFERROR(INDEX(증권사!$C$5:$C$34,MATCH($A231,증권사!$A$5:$A$34,0))&amp;"","증권사 No 확인"))</f>
        <v/>
      </c>
      <c r="C231" s="20"/>
      <c r="D231" s="18"/>
      <c r="E231" s="25"/>
      <c r="F231" s="21"/>
      <c r="G231" s="18"/>
      <c r="H231" s="20"/>
      <c r="I231" s="15" t="str">
        <f t="shared" ca="1" si="9"/>
        <v/>
      </c>
      <c r="J231" s="17" t="str">
        <f t="shared" ca="1" si="10"/>
        <v/>
      </c>
      <c r="K231" s="26" t="str">
        <f>IF($A231="","",IF(IFERROR(INDEX(증권사!$B$5:$B$34,MATCH($A231,증권사!$A$5:$A$34,0))&amp;"","")="",0,1))</f>
        <v/>
      </c>
      <c r="L231" s="26" t="str">
        <f>IF(AND($A231&lt;&gt;"",$C231&lt;&gt;"",$G231&lt;&gt;"완료"),$A231&amp;"-"&amp;COUNTIFS($A$5:$A231,$A231,$C$5:$C231,"&lt;&gt;",$G$5:$G231,"&lt;&gt;완료"),"")</f>
        <v/>
      </c>
      <c r="M231" s="26" t="str">
        <f t="shared" si="11"/>
        <v/>
      </c>
    </row>
    <row r="232" spans="1:13" ht="22.05" customHeight="1" x14ac:dyDescent="0.4">
      <c r="A232" s="18"/>
      <c r="B232" s="16" t="str">
        <f>IF($A232="","",IFERROR(INDEX(증권사!$C$5:$C$34,MATCH($A232,증권사!$A$5:$A$34,0))&amp;"","증권사 No 확인"))</f>
        <v/>
      </c>
      <c r="C232" s="20"/>
      <c r="D232" s="18"/>
      <c r="E232" s="25"/>
      <c r="F232" s="21"/>
      <c r="G232" s="18"/>
      <c r="H232" s="20"/>
      <c r="I232" s="15" t="str">
        <f t="shared" ca="1" si="9"/>
        <v/>
      </c>
      <c r="J232" s="17" t="str">
        <f t="shared" ca="1" si="10"/>
        <v/>
      </c>
      <c r="K232" s="26" t="str">
        <f>IF($A232="","",IF(IFERROR(INDEX(증권사!$B$5:$B$34,MATCH($A232,증권사!$A$5:$A$34,0))&amp;"","")="",0,1))</f>
        <v/>
      </c>
      <c r="L232" s="26" t="str">
        <f>IF(AND($A232&lt;&gt;"",$C232&lt;&gt;"",$G232&lt;&gt;"완료"),$A232&amp;"-"&amp;COUNTIFS($A$5:$A232,$A232,$C$5:$C232,"&lt;&gt;",$G$5:$G232,"&lt;&gt;완료"),"")</f>
        <v/>
      </c>
      <c r="M232" s="26" t="str">
        <f t="shared" si="11"/>
        <v/>
      </c>
    </row>
    <row r="233" spans="1:13" ht="22.05" customHeight="1" x14ac:dyDescent="0.4">
      <c r="A233" s="18"/>
      <c r="B233" s="16" t="str">
        <f>IF($A233="","",IFERROR(INDEX(증권사!$C$5:$C$34,MATCH($A233,증권사!$A$5:$A$34,0))&amp;"","증권사 No 확인"))</f>
        <v/>
      </c>
      <c r="C233" s="20"/>
      <c r="D233" s="18"/>
      <c r="E233" s="25"/>
      <c r="F233" s="21"/>
      <c r="G233" s="18"/>
      <c r="H233" s="20"/>
      <c r="I233" s="15" t="str">
        <f t="shared" ca="1" si="9"/>
        <v/>
      </c>
      <c r="J233" s="17" t="str">
        <f t="shared" ca="1" si="10"/>
        <v/>
      </c>
      <c r="K233" s="26" t="str">
        <f>IF($A233="","",IF(IFERROR(INDEX(증권사!$B$5:$B$34,MATCH($A233,증권사!$A$5:$A$34,0))&amp;"","")="",0,1))</f>
        <v/>
      </c>
      <c r="L233" s="26" t="str">
        <f>IF(AND($A233&lt;&gt;"",$C233&lt;&gt;"",$G233&lt;&gt;"완료"),$A233&amp;"-"&amp;COUNTIFS($A$5:$A233,$A233,$C$5:$C233,"&lt;&gt;",$G$5:$G233,"&lt;&gt;완료"),"")</f>
        <v/>
      </c>
      <c r="M233" s="26" t="str">
        <f t="shared" si="11"/>
        <v/>
      </c>
    </row>
    <row r="234" spans="1:13" ht="22.05" customHeight="1" x14ac:dyDescent="0.4">
      <c r="A234" s="18"/>
      <c r="B234" s="16" t="str">
        <f>IF($A234="","",IFERROR(INDEX(증권사!$C$5:$C$34,MATCH($A234,증권사!$A$5:$A$34,0))&amp;"","증권사 No 확인"))</f>
        <v/>
      </c>
      <c r="C234" s="20"/>
      <c r="D234" s="18"/>
      <c r="E234" s="25"/>
      <c r="F234" s="21"/>
      <c r="G234" s="18"/>
      <c r="H234" s="20"/>
      <c r="I234" s="15" t="str">
        <f t="shared" ca="1" si="9"/>
        <v/>
      </c>
      <c r="J234" s="17" t="str">
        <f t="shared" ca="1" si="10"/>
        <v/>
      </c>
      <c r="K234" s="26" t="str">
        <f>IF($A234="","",IF(IFERROR(INDEX(증권사!$B$5:$B$34,MATCH($A234,증권사!$A$5:$A$34,0))&amp;"","")="",0,1))</f>
        <v/>
      </c>
      <c r="L234" s="26" t="str">
        <f>IF(AND($A234&lt;&gt;"",$C234&lt;&gt;"",$G234&lt;&gt;"완료"),$A234&amp;"-"&amp;COUNTIFS($A$5:$A234,$A234,$C$5:$C234,"&lt;&gt;",$G$5:$G234,"&lt;&gt;완료"),"")</f>
        <v/>
      </c>
      <c r="M234" s="26" t="str">
        <f t="shared" si="11"/>
        <v/>
      </c>
    </row>
    <row r="235" spans="1:13" ht="22.05" customHeight="1" x14ac:dyDescent="0.4">
      <c r="A235" s="18"/>
      <c r="B235" s="16" t="str">
        <f>IF($A235="","",IFERROR(INDEX(증권사!$C$5:$C$34,MATCH($A235,증권사!$A$5:$A$34,0))&amp;"","증권사 No 확인"))</f>
        <v/>
      </c>
      <c r="C235" s="20"/>
      <c r="D235" s="18"/>
      <c r="E235" s="25"/>
      <c r="F235" s="21"/>
      <c r="G235" s="18"/>
      <c r="H235" s="20"/>
      <c r="I235" s="15" t="str">
        <f t="shared" ca="1" si="9"/>
        <v/>
      </c>
      <c r="J235" s="17" t="str">
        <f t="shared" ca="1" si="10"/>
        <v/>
      </c>
      <c r="K235" s="26" t="str">
        <f>IF($A235="","",IF(IFERROR(INDEX(증권사!$B$5:$B$34,MATCH($A235,증권사!$A$5:$A$34,0))&amp;"","")="",0,1))</f>
        <v/>
      </c>
      <c r="L235" s="26" t="str">
        <f>IF(AND($A235&lt;&gt;"",$C235&lt;&gt;"",$G235&lt;&gt;"완료"),$A235&amp;"-"&amp;COUNTIFS($A$5:$A235,$A235,$C$5:$C235,"&lt;&gt;",$G$5:$G235,"&lt;&gt;완료"),"")</f>
        <v/>
      </c>
      <c r="M235" s="26" t="str">
        <f t="shared" si="11"/>
        <v/>
      </c>
    </row>
    <row r="236" spans="1:13" ht="22.05" customHeight="1" x14ac:dyDescent="0.4">
      <c r="A236" s="18"/>
      <c r="B236" s="16" t="str">
        <f>IF($A236="","",IFERROR(INDEX(증권사!$C$5:$C$34,MATCH($A236,증권사!$A$5:$A$34,0))&amp;"","증권사 No 확인"))</f>
        <v/>
      </c>
      <c r="C236" s="20"/>
      <c r="D236" s="18"/>
      <c r="E236" s="25"/>
      <c r="F236" s="21"/>
      <c r="G236" s="18"/>
      <c r="H236" s="20"/>
      <c r="I236" s="15" t="str">
        <f t="shared" ca="1" si="9"/>
        <v/>
      </c>
      <c r="J236" s="17" t="str">
        <f t="shared" ca="1" si="10"/>
        <v/>
      </c>
      <c r="K236" s="26" t="str">
        <f>IF($A236="","",IF(IFERROR(INDEX(증권사!$B$5:$B$34,MATCH($A236,증권사!$A$5:$A$34,0))&amp;"","")="",0,1))</f>
        <v/>
      </c>
      <c r="L236" s="26" t="str">
        <f>IF(AND($A236&lt;&gt;"",$C236&lt;&gt;"",$G236&lt;&gt;"완료"),$A236&amp;"-"&amp;COUNTIFS($A$5:$A236,$A236,$C$5:$C236,"&lt;&gt;",$G$5:$G236,"&lt;&gt;완료"),"")</f>
        <v/>
      </c>
      <c r="M236" s="26" t="str">
        <f t="shared" si="11"/>
        <v/>
      </c>
    </row>
    <row r="237" spans="1:13" ht="22.05" customHeight="1" x14ac:dyDescent="0.4">
      <c r="A237" s="18"/>
      <c r="B237" s="16" t="str">
        <f>IF($A237="","",IFERROR(INDEX(증권사!$C$5:$C$34,MATCH($A237,증권사!$A$5:$A$34,0))&amp;"","증권사 No 확인"))</f>
        <v/>
      </c>
      <c r="C237" s="20"/>
      <c r="D237" s="18"/>
      <c r="E237" s="25"/>
      <c r="F237" s="21"/>
      <c r="G237" s="18"/>
      <c r="H237" s="20"/>
      <c r="I237" s="15" t="str">
        <f t="shared" ca="1" si="9"/>
        <v/>
      </c>
      <c r="J237" s="17" t="str">
        <f t="shared" ca="1" si="10"/>
        <v/>
      </c>
      <c r="K237" s="26" t="str">
        <f>IF($A237="","",IF(IFERROR(INDEX(증권사!$B$5:$B$34,MATCH($A237,증권사!$A$5:$A$34,0))&amp;"","")="",0,1))</f>
        <v/>
      </c>
      <c r="L237" s="26" t="str">
        <f>IF(AND($A237&lt;&gt;"",$C237&lt;&gt;"",$G237&lt;&gt;"완료"),$A237&amp;"-"&amp;COUNTIFS($A$5:$A237,$A237,$C$5:$C237,"&lt;&gt;",$G$5:$G237,"&lt;&gt;완료"),"")</f>
        <v/>
      </c>
      <c r="M237" s="26" t="str">
        <f t="shared" si="11"/>
        <v/>
      </c>
    </row>
    <row r="238" spans="1:13" ht="22.05" customHeight="1" x14ac:dyDescent="0.4">
      <c r="A238" s="18"/>
      <c r="B238" s="16" t="str">
        <f>IF($A238="","",IFERROR(INDEX(증권사!$C$5:$C$34,MATCH($A238,증권사!$A$5:$A$34,0))&amp;"","증권사 No 확인"))</f>
        <v/>
      </c>
      <c r="C238" s="20"/>
      <c r="D238" s="18"/>
      <c r="E238" s="25"/>
      <c r="F238" s="21"/>
      <c r="G238" s="18"/>
      <c r="H238" s="20"/>
      <c r="I238" s="15" t="str">
        <f t="shared" ca="1" si="9"/>
        <v/>
      </c>
      <c r="J238" s="17" t="str">
        <f t="shared" ca="1" si="10"/>
        <v/>
      </c>
      <c r="K238" s="26" t="str">
        <f>IF($A238="","",IF(IFERROR(INDEX(증권사!$B$5:$B$34,MATCH($A238,증권사!$A$5:$A$34,0))&amp;"","")="",0,1))</f>
        <v/>
      </c>
      <c r="L238" s="26" t="str">
        <f>IF(AND($A238&lt;&gt;"",$C238&lt;&gt;"",$G238&lt;&gt;"완료"),$A238&amp;"-"&amp;COUNTIFS($A$5:$A238,$A238,$C$5:$C238,"&lt;&gt;",$G$5:$G238,"&lt;&gt;완료"),"")</f>
        <v/>
      </c>
      <c r="M238" s="26" t="str">
        <f t="shared" si="11"/>
        <v/>
      </c>
    </row>
    <row r="239" spans="1:13" ht="22.05" customHeight="1" x14ac:dyDescent="0.4">
      <c r="A239" s="18"/>
      <c r="B239" s="16" t="str">
        <f>IF($A239="","",IFERROR(INDEX(증권사!$C$5:$C$34,MATCH($A239,증권사!$A$5:$A$34,0))&amp;"","증권사 No 확인"))</f>
        <v/>
      </c>
      <c r="C239" s="20"/>
      <c r="D239" s="18"/>
      <c r="E239" s="25"/>
      <c r="F239" s="21"/>
      <c r="G239" s="18"/>
      <c r="H239" s="20"/>
      <c r="I239" s="15" t="str">
        <f t="shared" ca="1" si="9"/>
        <v/>
      </c>
      <c r="J239" s="17" t="str">
        <f t="shared" ca="1" si="10"/>
        <v/>
      </c>
      <c r="K239" s="26" t="str">
        <f>IF($A239="","",IF(IFERROR(INDEX(증권사!$B$5:$B$34,MATCH($A239,증권사!$A$5:$A$34,0))&amp;"","")="",0,1))</f>
        <v/>
      </c>
      <c r="L239" s="26" t="str">
        <f>IF(AND($A239&lt;&gt;"",$C239&lt;&gt;"",$G239&lt;&gt;"완료"),$A239&amp;"-"&amp;COUNTIFS($A$5:$A239,$A239,$C$5:$C239,"&lt;&gt;",$G$5:$G239,"&lt;&gt;완료"),"")</f>
        <v/>
      </c>
      <c r="M239" s="26" t="str">
        <f t="shared" si="11"/>
        <v/>
      </c>
    </row>
    <row r="240" spans="1:13" ht="22.05" customHeight="1" x14ac:dyDescent="0.4">
      <c r="A240" s="18"/>
      <c r="B240" s="16" t="str">
        <f>IF($A240="","",IFERROR(INDEX(증권사!$C$5:$C$34,MATCH($A240,증권사!$A$5:$A$34,0))&amp;"","증권사 No 확인"))</f>
        <v/>
      </c>
      <c r="C240" s="20"/>
      <c r="D240" s="18"/>
      <c r="E240" s="25"/>
      <c r="F240" s="21"/>
      <c r="G240" s="18"/>
      <c r="H240" s="20"/>
      <c r="I240" s="15" t="str">
        <f t="shared" ca="1" si="9"/>
        <v/>
      </c>
      <c r="J240" s="17" t="str">
        <f t="shared" ca="1" si="10"/>
        <v/>
      </c>
      <c r="K240" s="26" t="str">
        <f>IF($A240="","",IF(IFERROR(INDEX(증권사!$B$5:$B$34,MATCH($A240,증권사!$A$5:$A$34,0))&amp;"","")="",0,1))</f>
        <v/>
      </c>
      <c r="L240" s="26" t="str">
        <f>IF(AND($A240&lt;&gt;"",$C240&lt;&gt;"",$G240&lt;&gt;"완료"),$A240&amp;"-"&amp;COUNTIFS($A$5:$A240,$A240,$C$5:$C240,"&lt;&gt;",$G$5:$G240,"&lt;&gt;완료"),"")</f>
        <v/>
      </c>
      <c r="M240" s="26" t="str">
        <f t="shared" si="11"/>
        <v/>
      </c>
    </row>
    <row r="241" spans="1:13" ht="22.05" customHeight="1" x14ac:dyDescent="0.4">
      <c r="A241" s="18"/>
      <c r="B241" s="16" t="str">
        <f>IF($A241="","",IFERROR(INDEX(증권사!$C$5:$C$34,MATCH($A241,증권사!$A$5:$A$34,0))&amp;"","증권사 No 확인"))</f>
        <v/>
      </c>
      <c r="C241" s="20"/>
      <c r="D241" s="18"/>
      <c r="E241" s="25"/>
      <c r="F241" s="21"/>
      <c r="G241" s="18"/>
      <c r="H241" s="20"/>
      <c r="I241" s="15" t="str">
        <f t="shared" ca="1" si="9"/>
        <v/>
      </c>
      <c r="J241" s="17" t="str">
        <f t="shared" ca="1" si="10"/>
        <v/>
      </c>
      <c r="K241" s="26" t="str">
        <f>IF($A241="","",IF(IFERROR(INDEX(증권사!$B$5:$B$34,MATCH($A241,증권사!$A$5:$A$34,0))&amp;"","")="",0,1))</f>
        <v/>
      </c>
      <c r="L241" s="26" t="str">
        <f>IF(AND($A241&lt;&gt;"",$C241&lt;&gt;"",$G241&lt;&gt;"완료"),$A241&amp;"-"&amp;COUNTIFS($A$5:$A241,$A241,$C$5:$C241,"&lt;&gt;",$G$5:$G241,"&lt;&gt;완료"),"")</f>
        <v/>
      </c>
      <c r="M241" s="26" t="str">
        <f t="shared" si="11"/>
        <v/>
      </c>
    </row>
    <row r="242" spans="1:13" ht="22.05" customHeight="1" x14ac:dyDescent="0.4">
      <c r="A242" s="18"/>
      <c r="B242" s="16" t="str">
        <f>IF($A242="","",IFERROR(INDEX(증권사!$C$5:$C$34,MATCH($A242,증권사!$A$5:$A$34,0))&amp;"","증권사 No 확인"))</f>
        <v/>
      </c>
      <c r="C242" s="20"/>
      <c r="D242" s="18"/>
      <c r="E242" s="25"/>
      <c r="F242" s="21"/>
      <c r="G242" s="18"/>
      <c r="H242" s="20"/>
      <c r="I242" s="15" t="str">
        <f t="shared" ca="1" si="9"/>
        <v/>
      </c>
      <c r="J242" s="17" t="str">
        <f t="shared" ca="1" si="10"/>
        <v/>
      </c>
      <c r="K242" s="26" t="str">
        <f>IF($A242="","",IF(IFERROR(INDEX(증권사!$B$5:$B$34,MATCH($A242,증권사!$A$5:$A$34,0))&amp;"","")="",0,1))</f>
        <v/>
      </c>
      <c r="L242" s="26" t="str">
        <f>IF(AND($A242&lt;&gt;"",$C242&lt;&gt;"",$G242&lt;&gt;"완료"),$A242&amp;"-"&amp;COUNTIFS($A$5:$A242,$A242,$C$5:$C242,"&lt;&gt;",$G$5:$G242,"&lt;&gt;완료"),"")</f>
        <v/>
      </c>
      <c r="M242" s="26" t="str">
        <f t="shared" si="11"/>
        <v/>
      </c>
    </row>
    <row r="243" spans="1:13" ht="22.05" customHeight="1" x14ac:dyDescent="0.4">
      <c r="A243" s="18"/>
      <c r="B243" s="16" t="str">
        <f>IF($A243="","",IFERROR(INDEX(증권사!$C$5:$C$34,MATCH($A243,증권사!$A$5:$A$34,0))&amp;"","증권사 No 확인"))</f>
        <v/>
      </c>
      <c r="C243" s="20"/>
      <c r="D243" s="18"/>
      <c r="E243" s="25"/>
      <c r="F243" s="21"/>
      <c r="G243" s="18"/>
      <c r="H243" s="20"/>
      <c r="I243" s="15" t="str">
        <f t="shared" ca="1" si="9"/>
        <v/>
      </c>
      <c r="J243" s="17" t="str">
        <f t="shared" ca="1" si="10"/>
        <v/>
      </c>
      <c r="K243" s="26" t="str">
        <f>IF($A243="","",IF(IFERROR(INDEX(증권사!$B$5:$B$34,MATCH($A243,증권사!$A$5:$A$34,0))&amp;"","")="",0,1))</f>
        <v/>
      </c>
      <c r="L243" s="26" t="str">
        <f>IF(AND($A243&lt;&gt;"",$C243&lt;&gt;"",$G243&lt;&gt;"완료"),$A243&amp;"-"&amp;COUNTIFS($A$5:$A243,$A243,$C$5:$C243,"&lt;&gt;",$G$5:$G243,"&lt;&gt;완료"),"")</f>
        <v/>
      </c>
      <c r="M243" s="26" t="str">
        <f t="shared" si="11"/>
        <v/>
      </c>
    </row>
    <row r="244" spans="1:13" ht="22.05" customHeight="1" x14ac:dyDescent="0.4">
      <c r="A244" s="18"/>
      <c r="B244" s="16" t="str">
        <f>IF($A244="","",IFERROR(INDEX(증권사!$C$5:$C$34,MATCH($A244,증권사!$A$5:$A$34,0))&amp;"","증권사 No 확인"))</f>
        <v/>
      </c>
      <c r="C244" s="20"/>
      <c r="D244" s="18"/>
      <c r="E244" s="25"/>
      <c r="F244" s="21"/>
      <c r="G244" s="18"/>
      <c r="H244" s="20"/>
      <c r="I244" s="15" t="str">
        <f t="shared" ca="1" si="9"/>
        <v/>
      </c>
      <c r="J244" s="17" t="str">
        <f t="shared" ca="1" si="10"/>
        <v/>
      </c>
      <c r="K244" s="26" t="str">
        <f>IF($A244="","",IF(IFERROR(INDEX(증권사!$B$5:$B$34,MATCH($A244,증권사!$A$5:$A$34,0))&amp;"","")="",0,1))</f>
        <v/>
      </c>
      <c r="L244" s="26" t="str">
        <f>IF(AND($A244&lt;&gt;"",$C244&lt;&gt;"",$G244&lt;&gt;"완료"),$A244&amp;"-"&amp;COUNTIFS($A$5:$A244,$A244,$C$5:$C244,"&lt;&gt;",$G$5:$G244,"&lt;&gt;완료"),"")</f>
        <v/>
      </c>
      <c r="M244" s="26" t="str">
        <f t="shared" si="11"/>
        <v/>
      </c>
    </row>
    <row r="245" spans="1:13" ht="22.05" customHeight="1" x14ac:dyDescent="0.4">
      <c r="A245" s="18"/>
      <c r="B245" s="16" t="str">
        <f>IF($A245="","",IFERROR(INDEX(증권사!$C$5:$C$34,MATCH($A245,증권사!$A$5:$A$34,0))&amp;"","증권사 No 확인"))</f>
        <v/>
      </c>
      <c r="C245" s="20"/>
      <c r="D245" s="18"/>
      <c r="E245" s="25"/>
      <c r="F245" s="21"/>
      <c r="G245" s="18"/>
      <c r="H245" s="20"/>
      <c r="I245" s="15" t="str">
        <f t="shared" ca="1" si="9"/>
        <v/>
      </c>
      <c r="J245" s="17" t="str">
        <f t="shared" ca="1" si="10"/>
        <v/>
      </c>
      <c r="K245" s="26" t="str">
        <f>IF($A245="","",IF(IFERROR(INDEX(증권사!$B$5:$B$34,MATCH($A245,증권사!$A$5:$A$34,0))&amp;"","")="",0,1))</f>
        <v/>
      </c>
      <c r="L245" s="26" t="str">
        <f>IF(AND($A245&lt;&gt;"",$C245&lt;&gt;"",$G245&lt;&gt;"완료"),$A245&amp;"-"&amp;COUNTIFS($A$5:$A245,$A245,$C$5:$C245,"&lt;&gt;",$G$5:$G245,"&lt;&gt;완료"),"")</f>
        <v/>
      </c>
      <c r="M245" s="26" t="str">
        <f t="shared" si="11"/>
        <v/>
      </c>
    </row>
    <row r="246" spans="1:13" ht="22.05" customHeight="1" x14ac:dyDescent="0.4">
      <c r="A246" s="18"/>
      <c r="B246" s="16" t="str">
        <f>IF($A246="","",IFERROR(INDEX(증권사!$C$5:$C$34,MATCH($A246,증권사!$A$5:$A$34,0))&amp;"","증권사 No 확인"))</f>
        <v/>
      </c>
      <c r="C246" s="20"/>
      <c r="D246" s="18"/>
      <c r="E246" s="25"/>
      <c r="F246" s="21"/>
      <c r="G246" s="18"/>
      <c r="H246" s="20"/>
      <c r="I246" s="15" t="str">
        <f t="shared" ca="1" si="9"/>
        <v/>
      </c>
      <c r="J246" s="17" t="str">
        <f t="shared" ca="1" si="10"/>
        <v/>
      </c>
      <c r="K246" s="26" t="str">
        <f>IF($A246="","",IF(IFERROR(INDEX(증권사!$B$5:$B$34,MATCH($A246,증권사!$A$5:$A$34,0))&amp;"","")="",0,1))</f>
        <v/>
      </c>
      <c r="L246" s="26" t="str">
        <f>IF(AND($A246&lt;&gt;"",$C246&lt;&gt;"",$G246&lt;&gt;"완료"),$A246&amp;"-"&amp;COUNTIFS($A$5:$A246,$A246,$C$5:$C246,"&lt;&gt;",$G$5:$G246,"&lt;&gt;완료"),"")</f>
        <v/>
      </c>
      <c r="M246" s="26" t="str">
        <f t="shared" si="11"/>
        <v/>
      </c>
    </row>
    <row r="247" spans="1:13" ht="22.05" customHeight="1" x14ac:dyDescent="0.4">
      <c r="A247" s="18"/>
      <c r="B247" s="16" t="str">
        <f>IF($A247="","",IFERROR(INDEX(증권사!$C$5:$C$34,MATCH($A247,증권사!$A$5:$A$34,0))&amp;"","증권사 No 확인"))</f>
        <v/>
      </c>
      <c r="C247" s="20"/>
      <c r="D247" s="18"/>
      <c r="E247" s="25"/>
      <c r="F247" s="21"/>
      <c r="G247" s="18"/>
      <c r="H247" s="20"/>
      <c r="I247" s="15" t="str">
        <f t="shared" ca="1" si="9"/>
        <v/>
      </c>
      <c r="J247" s="17" t="str">
        <f t="shared" ca="1" si="10"/>
        <v/>
      </c>
      <c r="K247" s="26" t="str">
        <f>IF($A247="","",IF(IFERROR(INDEX(증권사!$B$5:$B$34,MATCH($A247,증권사!$A$5:$A$34,0))&amp;"","")="",0,1))</f>
        <v/>
      </c>
      <c r="L247" s="26" t="str">
        <f>IF(AND($A247&lt;&gt;"",$C247&lt;&gt;"",$G247&lt;&gt;"완료"),$A247&amp;"-"&amp;COUNTIFS($A$5:$A247,$A247,$C$5:$C247,"&lt;&gt;",$G$5:$G247,"&lt;&gt;완료"),"")</f>
        <v/>
      </c>
      <c r="M247" s="26" t="str">
        <f t="shared" si="11"/>
        <v/>
      </c>
    </row>
    <row r="248" spans="1:13" ht="22.05" customHeight="1" x14ac:dyDescent="0.4">
      <c r="A248" s="18"/>
      <c r="B248" s="16" t="str">
        <f>IF($A248="","",IFERROR(INDEX(증권사!$C$5:$C$34,MATCH($A248,증권사!$A$5:$A$34,0))&amp;"","증권사 No 확인"))</f>
        <v/>
      </c>
      <c r="C248" s="20"/>
      <c r="D248" s="18"/>
      <c r="E248" s="25"/>
      <c r="F248" s="21"/>
      <c r="G248" s="18"/>
      <c r="H248" s="20"/>
      <c r="I248" s="15" t="str">
        <f t="shared" ca="1" si="9"/>
        <v/>
      </c>
      <c r="J248" s="17" t="str">
        <f t="shared" ca="1" si="10"/>
        <v/>
      </c>
      <c r="K248" s="26" t="str">
        <f>IF($A248="","",IF(IFERROR(INDEX(증권사!$B$5:$B$34,MATCH($A248,증권사!$A$5:$A$34,0))&amp;"","")="",0,1))</f>
        <v/>
      </c>
      <c r="L248" s="26" t="str">
        <f>IF(AND($A248&lt;&gt;"",$C248&lt;&gt;"",$G248&lt;&gt;"완료"),$A248&amp;"-"&amp;COUNTIFS($A$5:$A248,$A248,$C$5:$C248,"&lt;&gt;",$G$5:$G248,"&lt;&gt;완료"),"")</f>
        <v/>
      </c>
      <c r="M248" s="26" t="str">
        <f t="shared" si="11"/>
        <v/>
      </c>
    </row>
    <row r="249" spans="1:13" ht="22.05" customHeight="1" x14ac:dyDescent="0.4">
      <c r="A249" s="18"/>
      <c r="B249" s="16" t="str">
        <f>IF($A249="","",IFERROR(INDEX(증권사!$C$5:$C$34,MATCH($A249,증권사!$A$5:$A$34,0))&amp;"","증권사 No 확인"))</f>
        <v/>
      </c>
      <c r="C249" s="20"/>
      <c r="D249" s="18"/>
      <c r="E249" s="25"/>
      <c r="F249" s="21"/>
      <c r="G249" s="18"/>
      <c r="H249" s="20"/>
      <c r="I249" s="15" t="str">
        <f t="shared" ca="1" si="9"/>
        <v/>
      </c>
      <c r="J249" s="17" t="str">
        <f t="shared" ca="1" si="10"/>
        <v/>
      </c>
      <c r="K249" s="26" t="str">
        <f>IF($A249="","",IF(IFERROR(INDEX(증권사!$B$5:$B$34,MATCH($A249,증권사!$A$5:$A$34,0))&amp;"","")="",0,1))</f>
        <v/>
      </c>
      <c r="L249" s="26" t="str">
        <f>IF(AND($A249&lt;&gt;"",$C249&lt;&gt;"",$G249&lt;&gt;"완료"),$A249&amp;"-"&amp;COUNTIFS($A$5:$A249,$A249,$C$5:$C249,"&lt;&gt;",$G$5:$G249,"&lt;&gt;완료"),"")</f>
        <v/>
      </c>
      <c r="M249" s="26" t="str">
        <f t="shared" si="11"/>
        <v/>
      </c>
    </row>
    <row r="250" spans="1:13" ht="22.05" customHeight="1" x14ac:dyDescent="0.4">
      <c r="A250" s="18"/>
      <c r="B250" s="16" t="str">
        <f>IF($A250="","",IFERROR(INDEX(증권사!$C$5:$C$34,MATCH($A250,증권사!$A$5:$A$34,0))&amp;"","증권사 No 확인"))</f>
        <v/>
      </c>
      <c r="C250" s="20"/>
      <c r="D250" s="18"/>
      <c r="E250" s="25"/>
      <c r="F250" s="21"/>
      <c r="G250" s="18"/>
      <c r="H250" s="20"/>
      <c r="I250" s="15" t="str">
        <f t="shared" ca="1" si="9"/>
        <v/>
      </c>
      <c r="J250" s="17" t="str">
        <f t="shared" ca="1" si="10"/>
        <v/>
      </c>
      <c r="K250" s="26" t="str">
        <f>IF($A250="","",IF(IFERROR(INDEX(증권사!$B$5:$B$34,MATCH($A250,증권사!$A$5:$A$34,0))&amp;"","")="",0,1))</f>
        <v/>
      </c>
      <c r="L250" s="26" t="str">
        <f>IF(AND($A250&lt;&gt;"",$C250&lt;&gt;"",$G250&lt;&gt;"완료"),$A250&amp;"-"&amp;COUNTIFS($A$5:$A250,$A250,$C$5:$C250,"&lt;&gt;",$G$5:$G250,"&lt;&gt;완료"),"")</f>
        <v/>
      </c>
      <c r="M250" s="26" t="str">
        <f t="shared" si="11"/>
        <v/>
      </c>
    </row>
    <row r="251" spans="1:13" ht="22.05" customHeight="1" x14ac:dyDescent="0.4">
      <c r="A251" s="18"/>
      <c r="B251" s="16" t="str">
        <f>IF($A251="","",IFERROR(INDEX(증권사!$C$5:$C$34,MATCH($A251,증권사!$A$5:$A$34,0))&amp;"","증권사 No 확인"))</f>
        <v/>
      </c>
      <c r="C251" s="20"/>
      <c r="D251" s="18"/>
      <c r="E251" s="25"/>
      <c r="F251" s="21"/>
      <c r="G251" s="18"/>
      <c r="H251" s="20"/>
      <c r="I251" s="15" t="str">
        <f t="shared" ca="1" si="9"/>
        <v/>
      </c>
      <c r="J251" s="17" t="str">
        <f t="shared" ca="1" si="10"/>
        <v/>
      </c>
      <c r="K251" s="26" t="str">
        <f>IF($A251="","",IF(IFERROR(INDEX(증권사!$B$5:$B$34,MATCH($A251,증권사!$A$5:$A$34,0))&amp;"","")="",0,1))</f>
        <v/>
      </c>
      <c r="L251" s="26" t="str">
        <f>IF(AND($A251&lt;&gt;"",$C251&lt;&gt;"",$G251&lt;&gt;"완료"),$A251&amp;"-"&amp;COUNTIFS($A$5:$A251,$A251,$C$5:$C251,"&lt;&gt;",$G$5:$G251,"&lt;&gt;완료"),"")</f>
        <v/>
      </c>
      <c r="M251" s="26" t="str">
        <f t="shared" si="11"/>
        <v/>
      </c>
    </row>
    <row r="252" spans="1:13" ht="22.05" customHeight="1" x14ac:dyDescent="0.4">
      <c r="A252" s="18"/>
      <c r="B252" s="16" t="str">
        <f>IF($A252="","",IFERROR(INDEX(증권사!$C$5:$C$34,MATCH($A252,증권사!$A$5:$A$34,0))&amp;"","증권사 No 확인"))</f>
        <v/>
      </c>
      <c r="C252" s="20"/>
      <c r="D252" s="18"/>
      <c r="E252" s="25"/>
      <c r="F252" s="21"/>
      <c r="G252" s="18"/>
      <c r="H252" s="20"/>
      <c r="I252" s="15" t="str">
        <f t="shared" ca="1" si="9"/>
        <v/>
      </c>
      <c r="J252" s="17" t="str">
        <f t="shared" ca="1" si="10"/>
        <v/>
      </c>
      <c r="K252" s="26" t="str">
        <f>IF($A252="","",IF(IFERROR(INDEX(증권사!$B$5:$B$34,MATCH($A252,증권사!$A$5:$A$34,0))&amp;"","")="",0,1))</f>
        <v/>
      </c>
      <c r="L252" s="26" t="str">
        <f>IF(AND($A252&lt;&gt;"",$C252&lt;&gt;"",$G252&lt;&gt;"완료"),$A252&amp;"-"&amp;COUNTIFS($A$5:$A252,$A252,$C$5:$C252,"&lt;&gt;",$G$5:$G252,"&lt;&gt;완료"),"")</f>
        <v/>
      </c>
      <c r="M252" s="26" t="str">
        <f t="shared" si="11"/>
        <v/>
      </c>
    </row>
    <row r="253" spans="1:13" ht="22.05" customHeight="1" x14ac:dyDescent="0.4">
      <c r="A253" s="18"/>
      <c r="B253" s="16" t="str">
        <f>IF($A253="","",IFERROR(INDEX(증권사!$C$5:$C$34,MATCH($A253,증권사!$A$5:$A$34,0))&amp;"","증권사 No 확인"))</f>
        <v/>
      </c>
      <c r="C253" s="20"/>
      <c r="D253" s="18"/>
      <c r="E253" s="25"/>
      <c r="F253" s="21"/>
      <c r="G253" s="18"/>
      <c r="H253" s="20"/>
      <c r="I253" s="15" t="str">
        <f t="shared" ca="1" si="9"/>
        <v/>
      </c>
      <c r="J253" s="17" t="str">
        <f t="shared" ca="1" si="10"/>
        <v/>
      </c>
      <c r="K253" s="26" t="str">
        <f>IF($A253="","",IF(IFERROR(INDEX(증권사!$B$5:$B$34,MATCH($A253,증권사!$A$5:$A$34,0))&amp;"","")="",0,1))</f>
        <v/>
      </c>
      <c r="L253" s="26" t="str">
        <f>IF(AND($A253&lt;&gt;"",$C253&lt;&gt;"",$G253&lt;&gt;"완료"),$A253&amp;"-"&amp;COUNTIFS($A$5:$A253,$A253,$C$5:$C253,"&lt;&gt;",$G$5:$G253,"&lt;&gt;완료"),"")</f>
        <v/>
      </c>
      <c r="M253" s="26" t="str">
        <f t="shared" si="11"/>
        <v/>
      </c>
    </row>
    <row r="254" spans="1:13" ht="22.05" customHeight="1" x14ac:dyDescent="0.4">
      <c r="A254" s="18"/>
      <c r="B254" s="16" t="str">
        <f>IF($A254="","",IFERROR(INDEX(증권사!$C$5:$C$34,MATCH($A254,증권사!$A$5:$A$34,0))&amp;"","증권사 No 확인"))</f>
        <v/>
      </c>
      <c r="C254" s="20"/>
      <c r="D254" s="18"/>
      <c r="E254" s="25"/>
      <c r="F254" s="21"/>
      <c r="G254" s="18"/>
      <c r="H254" s="20"/>
      <c r="I254" s="15" t="str">
        <f t="shared" ca="1" si="9"/>
        <v/>
      </c>
      <c r="J254" s="17" t="str">
        <f t="shared" ca="1" si="10"/>
        <v/>
      </c>
      <c r="K254" s="26" t="str">
        <f>IF($A254="","",IF(IFERROR(INDEX(증권사!$B$5:$B$34,MATCH($A254,증권사!$A$5:$A$34,0))&amp;"","")="",0,1))</f>
        <v/>
      </c>
      <c r="L254" s="26" t="str">
        <f>IF(AND($A254&lt;&gt;"",$C254&lt;&gt;"",$G254&lt;&gt;"완료"),$A254&amp;"-"&amp;COUNTIFS($A$5:$A254,$A254,$C$5:$C254,"&lt;&gt;",$G$5:$G254,"&lt;&gt;완료"),"")</f>
        <v/>
      </c>
      <c r="M254" s="26" t="str">
        <f t="shared" si="11"/>
        <v/>
      </c>
    </row>
    <row r="255" spans="1:13" ht="22.05" customHeight="1" x14ac:dyDescent="0.4">
      <c r="A255" s="18"/>
      <c r="B255" s="16" t="str">
        <f>IF($A255="","",IFERROR(INDEX(증권사!$C$5:$C$34,MATCH($A255,증권사!$A$5:$A$34,0))&amp;"","증권사 No 확인"))</f>
        <v/>
      </c>
      <c r="C255" s="20"/>
      <c r="D255" s="18"/>
      <c r="E255" s="25"/>
      <c r="F255" s="21"/>
      <c r="G255" s="18"/>
      <c r="H255" s="20"/>
      <c r="I255" s="15" t="str">
        <f t="shared" ca="1" si="9"/>
        <v/>
      </c>
      <c r="J255" s="17" t="str">
        <f t="shared" ca="1" si="10"/>
        <v/>
      </c>
      <c r="K255" s="26" t="str">
        <f>IF($A255="","",IF(IFERROR(INDEX(증권사!$B$5:$B$34,MATCH($A255,증권사!$A$5:$A$34,0))&amp;"","")="",0,1))</f>
        <v/>
      </c>
      <c r="L255" s="26" t="str">
        <f>IF(AND($A255&lt;&gt;"",$C255&lt;&gt;"",$G255&lt;&gt;"완료"),$A255&amp;"-"&amp;COUNTIFS($A$5:$A255,$A255,$C$5:$C255,"&lt;&gt;",$G$5:$G255,"&lt;&gt;완료"),"")</f>
        <v/>
      </c>
      <c r="M255" s="26" t="str">
        <f t="shared" si="11"/>
        <v/>
      </c>
    </row>
    <row r="256" spans="1:13" ht="22.05" customHeight="1" x14ac:dyDescent="0.4">
      <c r="A256" s="18"/>
      <c r="B256" s="16" t="str">
        <f>IF($A256="","",IFERROR(INDEX(증권사!$C$5:$C$34,MATCH($A256,증권사!$A$5:$A$34,0))&amp;"","증권사 No 확인"))</f>
        <v/>
      </c>
      <c r="C256" s="20"/>
      <c r="D256" s="18"/>
      <c r="E256" s="25"/>
      <c r="F256" s="21"/>
      <c r="G256" s="18"/>
      <c r="H256" s="20"/>
      <c r="I256" s="15" t="str">
        <f t="shared" ca="1" si="9"/>
        <v/>
      </c>
      <c r="J256" s="17" t="str">
        <f t="shared" ca="1" si="10"/>
        <v/>
      </c>
      <c r="K256" s="26" t="str">
        <f>IF($A256="","",IF(IFERROR(INDEX(증권사!$B$5:$B$34,MATCH($A256,증권사!$A$5:$A$34,0))&amp;"","")="",0,1))</f>
        <v/>
      </c>
      <c r="L256" s="26" t="str">
        <f>IF(AND($A256&lt;&gt;"",$C256&lt;&gt;"",$G256&lt;&gt;"완료"),$A256&amp;"-"&amp;COUNTIFS($A$5:$A256,$A256,$C$5:$C256,"&lt;&gt;",$G$5:$G256,"&lt;&gt;완료"),"")</f>
        <v/>
      </c>
      <c r="M256" s="26" t="str">
        <f t="shared" si="11"/>
        <v/>
      </c>
    </row>
    <row r="257" spans="1:13" ht="22.05" customHeight="1" x14ac:dyDescent="0.4">
      <c r="A257" s="18"/>
      <c r="B257" s="16" t="str">
        <f>IF($A257="","",IFERROR(INDEX(증권사!$C$5:$C$34,MATCH($A257,증권사!$A$5:$A$34,0))&amp;"","증권사 No 확인"))</f>
        <v/>
      </c>
      <c r="C257" s="20"/>
      <c r="D257" s="18"/>
      <c r="E257" s="25"/>
      <c r="F257" s="21"/>
      <c r="G257" s="18"/>
      <c r="H257" s="20"/>
      <c r="I257" s="15" t="str">
        <f t="shared" ca="1" si="9"/>
        <v/>
      </c>
      <c r="J257" s="17" t="str">
        <f t="shared" ca="1" si="10"/>
        <v/>
      </c>
      <c r="K257" s="26" t="str">
        <f>IF($A257="","",IF(IFERROR(INDEX(증권사!$B$5:$B$34,MATCH($A257,증권사!$A$5:$A$34,0))&amp;"","")="",0,1))</f>
        <v/>
      </c>
      <c r="L257" s="26" t="str">
        <f>IF(AND($A257&lt;&gt;"",$C257&lt;&gt;"",$G257&lt;&gt;"완료"),$A257&amp;"-"&amp;COUNTIFS($A$5:$A257,$A257,$C$5:$C257,"&lt;&gt;",$G$5:$G257,"&lt;&gt;완료"),"")</f>
        <v/>
      </c>
      <c r="M257" s="26" t="str">
        <f t="shared" si="11"/>
        <v/>
      </c>
    </row>
    <row r="258" spans="1:13" ht="22.05" customHeight="1" x14ac:dyDescent="0.4">
      <c r="A258" s="18"/>
      <c r="B258" s="16" t="str">
        <f>IF($A258="","",IFERROR(INDEX(증권사!$C$5:$C$34,MATCH($A258,증권사!$A$5:$A$34,0))&amp;"","증권사 No 확인"))</f>
        <v/>
      </c>
      <c r="C258" s="20"/>
      <c r="D258" s="18"/>
      <c r="E258" s="25"/>
      <c r="F258" s="21"/>
      <c r="G258" s="18"/>
      <c r="H258" s="20"/>
      <c r="I258" s="15" t="str">
        <f t="shared" ca="1" si="9"/>
        <v/>
      </c>
      <c r="J258" s="17" t="str">
        <f t="shared" ca="1" si="10"/>
        <v/>
      </c>
      <c r="K258" s="26" t="str">
        <f>IF($A258="","",IF(IFERROR(INDEX(증권사!$B$5:$B$34,MATCH($A258,증권사!$A$5:$A$34,0))&amp;"","")="",0,1))</f>
        <v/>
      </c>
      <c r="L258" s="26" t="str">
        <f>IF(AND($A258&lt;&gt;"",$C258&lt;&gt;"",$G258&lt;&gt;"완료"),$A258&amp;"-"&amp;COUNTIFS($A$5:$A258,$A258,$C$5:$C258,"&lt;&gt;",$G$5:$G258,"&lt;&gt;완료"),"")</f>
        <v/>
      </c>
      <c r="M258" s="26" t="str">
        <f t="shared" si="11"/>
        <v/>
      </c>
    </row>
    <row r="259" spans="1:13" ht="22.05" customHeight="1" x14ac:dyDescent="0.4">
      <c r="A259" s="18"/>
      <c r="B259" s="16" t="str">
        <f>IF($A259="","",IFERROR(INDEX(증권사!$C$5:$C$34,MATCH($A259,증권사!$A$5:$A$34,0))&amp;"","증권사 No 확인"))</f>
        <v/>
      </c>
      <c r="C259" s="20"/>
      <c r="D259" s="18"/>
      <c r="E259" s="25"/>
      <c r="F259" s="21"/>
      <c r="G259" s="18"/>
      <c r="H259" s="20"/>
      <c r="I259" s="15" t="str">
        <f t="shared" ca="1" si="9"/>
        <v/>
      </c>
      <c r="J259" s="17" t="str">
        <f t="shared" ca="1" si="10"/>
        <v/>
      </c>
      <c r="K259" s="26" t="str">
        <f>IF($A259="","",IF(IFERROR(INDEX(증권사!$B$5:$B$34,MATCH($A259,증권사!$A$5:$A$34,0))&amp;"","")="",0,1))</f>
        <v/>
      </c>
      <c r="L259" s="26" t="str">
        <f>IF(AND($A259&lt;&gt;"",$C259&lt;&gt;"",$G259&lt;&gt;"완료"),$A259&amp;"-"&amp;COUNTIFS($A$5:$A259,$A259,$C$5:$C259,"&lt;&gt;",$G$5:$G259,"&lt;&gt;완료"),"")</f>
        <v/>
      </c>
      <c r="M259" s="26" t="str">
        <f t="shared" si="11"/>
        <v/>
      </c>
    </row>
    <row r="260" spans="1:13" ht="22.05" customHeight="1" x14ac:dyDescent="0.4">
      <c r="A260" s="18"/>
      <c r="B260" s="16" t="str">
        <f>IF($A260="","",IFERROR(INDEX(증권사!$C$5:$C$34,MATCH($A260,증권사!$A$5:$A$34,0))&amp;"","증권사 No 확인"))</f>
        <v/>
      </c>
      <c r="C260" s="20"/>
      <c r="D260" s="18"/>
      <c r="E260" s="25"/>
      <c r="F260" s="21"/>
      <c r="G260" s="18"/>
      <c r="H260" s="20"/>
      <c r="I260" s="15" t="str">
        <f t="shared" ca="1" si="9"/>
        <v/>
      </c>
      <c r="J260" s="17" t="str">
        <f t="shared" ca="1" si="10"/>
        <v/>
      </c>
      <c r="K260" s="26" t="str">
        <f>IF($A260="","",IF(IFERROR(INDEX(증권사!$B$5:$B$34,MATCH($A260,증권사!$A$5:$A$34,0))&amp;"","")="",0,1))</f>
        <v/>
      </c>
      <c r="L260" s="26" t="str">
        <f>IF(AND($A260&lt;&gt;"",$C260&lt;&gt;"",$G260&lt;&gt;"완료"),$A260&amp;"-"&amp;COUNTIFS($A$5:$A260,$A260,$C$5:$C260,"&lt;&gt;",$G$5:$G260,"&lt;&gt;완료"),"")</f>
        <v/>
      </c>
      <c r="M260" s="26" t="str">
        <f t="shared" si="11"/>
        <v/>
      </c>
    </row>
    <row r="261" spans="1:13" ht="22.05" customHeight="1" x14ac:dyDescent="0.4">
      <c r="A261" s="18"/>
      <c r="B261" s="16" t="str">
        <f>IF($A261="","",IFERROR(INDEX(증권사!$C$5:$C$34,MATCH($A261,증권사!$A$5:$A$34,0))&amp;"","증권사 No 확인"))</f>
        <v/>
      </c>
      <c r="C261" s="20"/>
      <c r="D261" s="18"/>
      <c r="E261" s="25"/>
      <c r="F261" s="21"/>
      <c r="G261" s="18"/>
      <c r="H261" s="20"/>
      <c r="I261" s="15" t="str">
        <f t="shared" ref="I261:I304" ca="1" si="12">IF(OR($A261="",$C261="",$G261="완료",$K261&lt;&gt;1,NOT(ISNUMBER($F261))),"",INT($F261)-TODAY())</f>
        <v/>
      </c>
      <c r="J261" s="17" t="str">
        <f t="shared" ref="J261:J304" ca="1" si="13">IF($I261="","",IF($I261&lt;0,"기한 지남",IF($I261&lt;=7,"7일 내","")))</f>
        <v/>
      </c>
      <c r="K261" s="26" t="str">
        <f>IF($A261="","",IF(IFERROR(INDEX(증권사!$B$5:$B$34,MATCH($A261,증권사!$A$5:$A$34,0))&amp;"","")="",0,1))</f>
        <v/>
      </c>
      <c r="L261" s="26" t="str">
        <f>IF(AND($A261&lt;&gt;"",$C261&lt;&gt;"",$G261&lt;&gt;"완료"),$A261&amp;"-"&amp;COUNTIFS($A$5:$A261,$A261,$C$5:$C261,"&lt;&gt;",$G$5:$G261,"&lt;&gt;완료"),"")</f>
        <v/>
      </c>
      <c r="M261" s="26" t="str">
        <f t="shared" ref="M261:M304" si="14">IF(AND($K261=1,$C261&lt;&gt;"",$G261&lt;&gt;"완료",ISNUMBER($F261)),INT($F261)+ROW()/100000,"")</f>
        <v/>
      </c>
    </row>
    <row r="262" spans="1:13" ht="22.05" customHeight="1" x14ac:dyDescent="0.4">
      <c r="A262" s="18"/>
      <c r="B262" s="16" t="str">
        <f>IF($A262="","",IFERROR(INDEX(증권사!$C$5:$C$34,MATCH($A262,증권사!$A$5:$A$34,0))&amp;"","증권사 No 확인"))</f>
        <v/>
      </c>
      <c r="C262" s="20"/>
      <c r="D262" s="18"/>
      <c r="E262" s="25"/>
      <c r="F262" s="21"/>
      <c r="G262" s="18"/>
      <c r="H262" s="20"/>
      <c r="I262" s="15" t="str">
        <f t="shared" ca="1" si="12"/>
        <v/>
      </c>
      <c r="J262" s="17" t="str">
        <f t="shared" ca="1" si="13"/>
        <v/>
      </c>
      <c r="K262" s="26" t="str">
        <f>IF($A262="","",IF(IFERROR(INDEX(증권사!$B$5:$B$34,MATCH($A262,증권사!$A$5:$A$34,0))&amp;"","")="",0,1))</f>
        <v/>
      </c>
      <c r="L262" s="26" t="str">
        <f>IF(AND($A262&lt;&gt;"",$C262&lt;&gt;"",$G262&lt;&gt;"완료"),$A262&amp;"-"&amp;COUNTIFS($A$5:$A262,$A262,$C$5:$C262,"&lt;&gt;",$G$5:$G262,"&lt;&gt;완료"),"")</f>
        <v/>
      </c>
      <c r="M262" s="26" t="str">
        <f t="shared" si="14"/>
        <v/>
      </c>
    </row>
    <row r="263" spans="1:13" ht="22.05" customHeight="1" x14ac:dyDescent="0.4">
      <c r="A263" s="18"/>
      <c r="B263" s="16" t="str">
        <f>IF($A263="","",IFERROR(INDEX(증권사!$C$5:$C$34,MATCH($A263,증권사!$A$5:$A$34,0))&amp;"","증권사 No 확인"))</f>
        <v/>
      </c>
      <c r="C263" s="20"/>
      <c r="D263" s="18"/>
      <c r="E263" s="25"/>
      <c r="F263" s="21"/>
      <c r="G263" s="18"/>
      <c r="H263" s="20"/>
      <c r="I263" s="15" t="str">
        <f t="shared" ca="1" si="12"/>
        <v/>
      </c>
      <c r="J263" s="17" t="str">
        <f t="shared" ca="1" si="13"/>
        <v/>
      </c>
      <c r="K263" s="26" t="str">
        <f>IF($A263="","",IF(IFERROR(INDEX(증권사!$B$5:$B$34,MATCH($A263,증권사!$A$5:$A$34,0))&amp;"","")="",0,1))</f>
        <v/>
      </c>
      <c r="L263" s="26" t="str">
        <f>IF(AND($A263&lt;&gt;"",$C263&lt;&gt;"",$G263&lt;&gt;"완료"),$A263&amp;"-"&amp;COUNTIFS($A$5:$A263,$A263,$C$5:$C263,"&lt;&gt;",$G$5:$G263,"&lt;&gt;완료"),"")</f>
        <v/>
      </c>
      <c r="M263" s="26" t="str">
        <f t="shared" si="14"/>
        <v/>
      </c>
    </row>
    <row r="264" spans="1:13" ht="22.05" customHeight="1" x14ac:dyDescent="0.4">
      <c r="A264" s="18"/>
      <c r="B264" s="16" t="str">
        <f>IF($A264="","",IFERROR(INDEX(증권사!$C$5:$C$34,MATCH($A264,증권사!$A$5:$A$34,0))&amp;"","증권사 No 확인"))</f>
        <v/>
      </c>
      <c r="C264" s="20"/>
      <c r="D264" s="18"/>
      <c r="E264" s="25"/>
      <c r="F264" s="21"/>
      <c r="G264" s="18"/>
      <c r="H264" s="20"/>
      <c r="I264" s="15" t="str">
        <f t="shared" ca="1" si="12"/>
        <v/>
      </c>
      <c r="J264" s="17" t="str">
        <f t="shared" ca="1" si="13"/>
        <v/>
      </c>
      <c r="K264" s="26" t="str">
        <f>IF($A264="","",IF(IFERROR(INDEX(증권사!$B$5:$B$34,MATCH($A264,증권사!$A$5:$A$34,0))&amp;"","")="",0,1))</f>
        <v/>
      </c>
      <c r="L264" s="26" t="str">
        <f>IF(AND($A264&lt;&gt;"",$C264&lt;&gt;"",$G264&lt;&gt;"완료"),$A264&amp;"-"&amp;COUNTIFS($A$5:$A264,$A264,$C$5:$C264,"&lt;&gt;",$G$5:$G264,"&lt;&gt;완료"),"")</f>
        <v/>
      </c>
      <c r="M264" s="26" t="str">
        <f t="shared" si="14"/>
        <v/>
      </c>
    </row>
    <row r="265" spans="1:13" ht="22.05" customHeight="1" x14ac:dyDescent="0.4">
      <c r="A265" s="18"/>
      <c r="B265" s="16" t="str">
        <f>IF($A265="","",IFERROR(INDEX(증권사!$C$5:$C$34,MATCH($A265,증권사!$A$5:$A$34,0))&amp;"","증권사 No 확인"))</f>
        <v/>
      </c>
      <c r="C265" s="20"/>
      <c r="D265" s="18"/>
      <c r="E265" s="25"/>
      <c r="F265" s="21"/>
      <c r="G265" s="18"/>
      <c r="H265" s="20"/>
      <c r="I265" s="15" t="str">
        <f t="shared" ca="1" si="12"/>
        <v/>
      </c>
      <c r="J265" s="17" t="str">
        <f t="shared" ca="1" si="13"/>
        <v/>
      </c>
      <c r="K265" s="26" t="str">
        <f>IF($A265="","",IF(IFERROR(INDEX(증권사!$B$5:$B$34,MATCH($A265,증권사!$A$5:$A$34,0))&amp;"","")="",0,1))</f>
        <v/>
      </c>
      <c r="L265" s="26" t="str">
        <f>IF(AND($A265&lt;&gt;"",$C265&lt;&gt;"",$G265&lt;&gt;"완료"),$A265&amp;"-"&amp;COUNTIFS($A$5:$A265,$A265,$C$5:$C265,"&lt;&gt;",$G$5:$G265,"&lt;&gt;완료"),"")</f>
        <v/>
      </c>
      <c r="M265" s="26" t="str">
        <f t="shared" si="14"/>
        <v/>
      </c>
    </row>
    <row r="266" spans="1:13" ht="22.05" customHeight="1" x14ac:dyDescent="0.4">
      <c r="A266" s="18"/>
      <c r="B266" s="16" t="str">
        <f>IF($A266="","",IFERROR(INDEX(증권사!$C$5:$C$34,MATCH($A266,증권사!$A$5:$A$34,0))&amp;"","증권사 No 확인"))</f>
        <v/>
      </c>
      <c r="C266" s="20"/>
      <c r="D266" s="18"/>
      <c r="E266" s="25"/>
      <c r="F266" s="21"/>
      <c r="G266" s="18"/>
      <c r="H266" s="20"/>
      <c r="I266" s="15" t="str">
        <f t="shared" ca="1" si="12"/>
        <v/>
      </c>
      <c r="J266" s="17" t="str">
        <f t="shared" ca="1" si="13"/>
        <v/>
      </c>
      <c r="K266" s="26" t="str">
        <f>IF($A266="","",IF(IFERROR(INDEX(증권사!$B$5:$B$34,MATCH($A266,증권사!$A$5:$A$34,0))&amp;"","")="",0,1))</f>
        <v/>
      </c>
      <c r="L266" s="26" t="str">
        <f>IF(AND($A266&lt;&gt;"",$C266&lt;&gt;"",$G266&lt;&gt;"완료"),$A266&amp;"-"&amp;COUNTIFS($A$5:$A266,$A266,$C$5:$C266,"&lt;&gt;",$G$5:$G266,"&lt;&gt;완료"),"")</f>
        <v/>
      </c>
      <c r="M266" s="26" t="str">
        <f t="shared" si="14"/>
        <v/>
      </c>
    </row>
    <row r="267" spans="1:13" ht="22.05" customHeight="1" x14ac:dyDescent="0.4">
      <c r="A267" s="18"/>
      <c r="B267" s="16" t="str">
        <f>IF($A267="","",IFERROR(INDEX(증권사!$C$5:$C$34,MATCH($A267,증권사!$A$5:$A$34,0))&amp;"","증권사 No 확인"))</f>
        <v/>
      </c>
      <c r="C267" s="20"/>
      <c r="D267" s="18"/>
      <c r="E267" s="25"/>
      <c r="F267" s="21"/>
      <c r="G267" s="18"/>
      <c r="H267" s="20"/>
      <c r="I267" s="15" t="str">
        <f t="shared" ca="1" si="12"/>
        <v/>
      </c>
      <c r="J267" s="17" t="str">
        <f t="shared" ca="1" si="13"/>
        <v/>
      </c>
      <c r="K267" s="26" t="str">
        <f>IF($A267="","",IF(IFERROR(INDEX(증권사!$B$5:$B$34,MATCH($A267,증권사!$A$5:$A$34,0))&amp;"","")="",0,1))</f>
        <v/>
      </c>
      <c r="L267" s="26" t="str">
        <f>IF(AND($A267&lt;&gt;"",$C267&lt;&gt;"",$G267&lt;&gt;"완료"),$A267&amp;"-"&amp;COUNTIFS($A$5:$A267,$A267,$C$5:$C267,"&lt;&gt;",$G$5:$G267,"&lt;&gt;완료"),"")</f>
        <v/>
      </c>
      <c r="M267" s="26" t="str">
        <f t="shared" si="14"/>
        <v/>
      </c>
    </row>
    <row r="268" spans="1:13" ht="22.05" customHeight="1" x14ac:dyDescent="0.4">
      <c r="A268" s="18"/>
      <c r="B268" s="16" t="str">
        <f>IF($A268="","",IFERROR(INDEX(증권사!$C$5:$C$34,MATCH($A268,증권사!$A$5:$A$34,0))&amp;"","증권사 No 확인"))</f>
        <v/>
      </c>
      <c r="C268" s="20"/>
      <c r="D268" s="18"/>
      <c r="E268" s="25"/>
      <c r="F268" s="21"/>
      <c r="G268" s="18"/>
      <c r="H268" s="20"/>
      <c r="I268" s="15" t="str">
        <f t="shared" ca="1" si="12"/>
        <v/>
      </c>
      <c r="J268" s="17" t="str">
        <f t="shared" ca="1" si="13"/>
        <v/>
      </c>
      <c r="K268" s="26" t="str">
        <f>IF($A268="","",IF(IFERROR(INDEX(증권사!$B$5:$B$34,MATCH($A268,증권사!$A$5:$A$34,0))&amp;"","")="",0,1))</f>
        <v/>
      </c>
      <c r="L268" s="26" t="str">
        <f>IF(AND($A268&lt;&gt;"",$C268&lt;&gt;"",$G268&lt;&gt;"완료"),$A268&amp;"-"&amp;COUNTIFS($A$5:$A268,$A268,$C$5:$C268,"&lt;&gt;",$G$5:$G268,"&lt;&gt;완료"),"")</f>
        <v/>
      </c>
      <c r="M268" s="26" t="str">
        <f t="shared" si="14"/>
        <v/>
      </c>
    </row>
    <row r="269" spans="1:13" ht="22.05" customHeight="1" x14ac:dyDescent="0.4">
      <c r="A269" s="18"/>
      <c r="B269" s="16" t="str">
        <f>IF($A269="","",IFERROR(INDEX(증권사!$C$5:$C$34,MATCH($A269,증권사!$A$5:$A$34,0))&amp;"","증권사 No 확인"))</f>
        <v/>
      </c>
      <c r="C269" s="20"/>
      <c r="D269" s="18"/>
      <c r="E269" s="25"/>
      <c r="F269" s="21"/>
      <c r="G269" s="18"/>
      <c r="H269" s="20"/>
      <c r="I269" s="15" t="str">
        <f t="shared" ca="1" si="12"/>
        <v/>
      </c>
      <c r="J269" s="17" t="str">
        <f t="shared" ca="1" si="13"/>
        <v/>
      </c>
      <c r="K269" s="26" t="str">
        <f>IF($A269="","",IF(IFERROR(INDEX(증권사!$B$5:$B$34,MATCH($A269,증권사!$A$5:$A$34,0))&amp;"","")="",0,1))</f>
        <v/>
      </c>
      <c r="L269" s="26" t="str">
        <f>IF(AND($A269&lt;&gt;"",$C269&lt;&gt;"",$G269&lt;&gt;"완료"),$A269&amp;"-"&amp;COUNTIFS($A$5:$A269,$A269,$C$5:$C269,"&lt;&gt;",$G$5:$G269,"&lt;&gt;완료"),"")</f>
        <v/>
      </c>
      <c r="M269" s="26" t="str">
        <f t="shared" si="14"/>
        <v/>
      </c>
    </row>
    <row r="270" spans="1:13" ht="22.05" customHeight="1" x14ac:dyDescent="0.4">
      <c r="A270" s="18"/>
      <c r="B270" s="16" t="str">
        <f>IF($A270="","",IFERROR(INDEX(증권사!$C$5:$C$34,MATCH($A270,증권사!$A$5:$A$34,0))&amp;"","증권사 No 확인"))</f>
        <v/>
      </c>
      <c r="C270" s="20"/>
      <c r="D270" s="18"/>
      <c r="E270" s="25"/>
      <c r="F270" s="21"/>
      <c r="G270" s="18"/>
      <c r="H270" s="20"/>
      <c r="I270" s="15" t="str">
        <f t="shared" ca="1" si="12"/>
        <v/>
      </c>
      <c r="J270" s="17" t="str">
        <f t="shared" ca="1" si="13"/>
        <v/>
      </c>
      <c r="K270" s="26" t="str">
        <f>IF($A270="","",IF(IFERROR(INDEX(증권사!$B$5:$B$34,MATCH($A270,증권사!$A$5:$A$34,0))&amp;"","")="",0,1))</f>
        <v/>
      </c>
      <c r="L270" s="26" t="str">
        <f>IF(AND($A270&lt;&gt;"",$C270&lt;&gt;"",$G270&lt;&gt;"완료"),$A270&amp;"-"&amp;COUNTIFS($A$5:$A270,$A270,$C$5:$C270,"&lt;&gt;",$G$5:$G270,"&lt;&gt;완료"),"")</f>
        <v/>
      </c>
      <c r="M270" s="26" t="str">
        <f t="shared" si="14"/>
        <v/>
      </c>
    </row>
    <row r="271" spans="1:13" ht="22.05" customHeight="1" x14ac:dyDescent="0.4">
      <c r="A271" s="18"/>
      <c r="B271" s="16" t="str">
        <f>IF($A271="","",IFERROR(INDEX(증권사!$C$5:$C$34,MATCH($A271,증권사!$A$5:$A$34,0))&amp;"","증권사 No 확인"))</f>
        <v/>
      </c>
      <c r="C271" s="20"/>
      <c r="D271" s="18"/>
      <c r="E271" s="25"/>
      <c r="F271" s="21"/>
      <c r="G271" s="18"/>
      <c r="H271" s="20"/>
      <c r="I271" s="15" t="str">
        <f t="shared" ca="1" si="12"/>
        <v/>
      </c>
      <c r="J271" s="17" t="str">
        <f t="shared" ca="1" si="13"/>
        <v/>
      </c>
      <c r="K271" s="26" t="str">
        <f>IF($A271="","",IF(IFERROR(INDEX(증권사!$B$5:$B$34,MATCH($A271,증권사!$A$5:$A$34,0))&amp;"","")="",0,1))</f>
        <v/>
      </c>
      <c r="L271" s="26" t="str">
        <f>IF(AND($A271&lt;&gt;"",$C271&lt;&gt;"",$G271&lt;&gt;"완료"),$A271&amp;"-"&amp;COUNTIFS($A$5:$A271,$A271,$C$5:$C271,"&lt;&gt;",$G$5:$G271,"&lt;&gt;완료"),"")</f>
        <v/>
      </c>
      <c r="M271" s="26" t="str">
        <f t="shared" si="14"/>
        <v/>
      </c>
    </row>
    <row r="272" spans="1:13" ht="22.05" customHeight="1" x14ac:dyDescent="0.4">
      <c r="A272" s="18"/>
      <c r="B272" s="16" t="str">
        <f>IF($A272="","",IFERROR(INDEX(증권사!$C$5:$C$34,MATCH($A272,증권사!$A$5:$A$34,0))&amp;"","증권사 No 확인"))</f>
        <v/>
      </c>
      <c r="C272" s="20"/>
      <c r="D272" s="18"/>
      <c r="E272" s="25"/>
      <c r="F272" s="21"/>
      <c r="G272" s="18"/>
      <c r="H272" s="20"/>
      <c r="I272" s="15" t="str">
        <f t="shared" ca="1" si="12"/>
        <v/>
      </c>
      <c r="J272" s="17" t="str">
        <f t="shared" ca="1" si="13"/>
        <v/>
      </c>
      <c r="K272" s="26" t="str">
        <f>IF($A272="","",IF(IFERROR(INDEX(증권사!$B$5:$B$34,MATCH($A272,증권사!$A$5:$A$34,0))&amp;"","")="",0,1))</f>
        <v/>
      </c>
      <c r="L272" s="26" t="str">
        <f>IF(AND($A272&lt;&gt;"",$C272&lt;&gt;"",$G272&lt;&gt;"완료"),$A272&amp;"-"&amp;COUNTIFS($A$5:$A272,$A272,$C$5:$C272,"&lt;&gt;",$G$5:$G272,"&lt;&gt;완료"),"")</f>
        <v/>
      </c>
      <c r="M272" s="26" t="str">
        <f t="shared" si="14"/>
        <v/>
      </c>
    </row>
    <row r="273" spans="1:13" ht="22.05" customHeight="1" x14ac:dyDescent="0.4">
      <c r="A273" s="18"/>
      <c r="B273" s="16" t="str">
        <f>IF($A273="","",IFERROR(INDEX(증권사!$C$5:$C$34,MATCH($A273,증권사!$A$5:$A$34,0))&amp;"","증권사 No 확인"))</f>
        <v/>
      </c>
      <c r="C273" s="20"/>
      <c r="D273" s="18"/>
      <c r="E273" s="25"/>
      <c r="F273" s="21"/>
      <c r="G273" s="18"/>
      <c r="H273" s="20"/>
      <c r="I273" s="15" t="str">
        <f t="shared" ca="1" si="12"/>
        <v/>
      </c>
      <c r="J273" s="17" t="str">
        <f t="shared" ca="1" si="13"/>
        <v/>
      </c>
      <c r="K273" s="26" t="str">
        <f>IF($A273="","",IF(IFERROR(INDEX(증권사!$B$5:$B$34,MATCH($A273,증권사!$A$5:$A$34,0))&amp;"","")="",0,1))</f>
        <v/>
      </c>
      <c r="L273" s="26" t="str">
        <f>IF(AND($A273&lt;&gt;"",$C273&lt;&gt;"",$G273&lt;&gt;"완료"),$A273&amp;"-"&amp;COUNTIFS($A$5:$A273,$A273,$C$5:$C273,"&lt;&gt;",$G$5:$G273,"&lt;&gt;완료"),"")</f>
        <v/>
      </c>
      <c r="M273" s="26" t="str">
        <f t="shared" si="14"/>
        <v/>
      </c>
    </row>
    <row r="274" spans="1:13" ht="22.05" customHeight="1" x14ac:dyDescent="0.4">
      <c r="A274" s="18"/>
      <c r="B274" s="16" t="str">
        <f>IF($A274="","",IFERROR(INDEX(증권사!$C$5:$C$34,MATCH($A274,증권사!$A$5:$A$34,0))&amp;"","증권사 No 확인"))</f>
        <v/>
      </c>
      <c r="C274" s="20"/>
      <c r="D274" s="18"/>
      <c r="E274" s="25"/>
      <c r="F274" s="21"/>
      <c r="G274" s="18"/>
      <c r="H274" s="20"/>
      <c r="I274" s="15" t="str">
        <f t="shared" ca="1" si="12"/>
        <v/>
      </c>
      <c r="J274" s="17" t="str">
        <f t="shared" ca="1" si="13"/>
        <v/>
      </c>
      <c r="K274" s="26" t="str">
        <f>IF($A274="","",IF(IFERROR(INDEX(증권사!$B$5:$B$34,MATCH($A274,증권사!$A$5:$A$34,0))&amp;"","")="",0,1))</f>
        <v/>
      </c>
      <c r="L274" s="26" t="str">
        <f>IF(AND($A274&lt;&gt;"",$C274&lt;&gt;"",$G274&lt;&gt;"완료"),$A274&amp;"-"&amp;COUNTIFS($A$5:$A274,$A274,$C$5:$C274,"&lt;&gt;",$G$5:$G274,"&lt;&gt;완료"),"")</f>
        <v/>
      </c>
      <c r="M274" s="26" t="str">
        <f t="shared" si="14"/>
        <v/>
      </c>
    </row>
    <row r="275" spans="1:13" ht="22.05" customHeight="1" x14ac:dyDescent="0.4">
      <c r="A275" s="18"/>
      <c r="B275" s="16" t="str">
        <f>IF($A275="","",IFERROR(INDEX(증권사!$C$5:$C$34,MATCH($A275,증권사!$A$5:$A$34,0))&amp;"","증권사 No 확인"))</f>
        <v/>
      </c>
      <c r="C275" s="20"/>
      <c r="D275" s="18"/>
      <c r="E275" s="25"/>
      <c r="F275" s="21"/>
      <c r="G275" s="18"/>
      <c r="H275" s="20"/>
      <c r="I275" s="15" t="str">
        <f t="shared" ca="1" si="12"/>
        <v/>
      </c>
      <c r="J275" s="17" t="str">
        <f t="shared" ca="1" si="13"/>
        <v/>
      </c>
      <c r="K275" s="26" t="str">
        <f>IF($A275="","",IF(IFERROR(INDEX(증권사!$B$5:$B$34,MATCH($A275,증권사!$A$5:$A$34,0))&amp;"","")="",0,1))</f>
        <v/>
      </c>
      <c r="L275" s="26" t="str">
        <f>IF(AND($A275&lt;&gt;"",$C275&lt;&gt;"",$G275&lt;&gt;"완료"),$A275&amp;"-"&amp;COUNTIFS($A$5:$A275,$A275,$C$5:$C275,"&lt;&gt;",$G$5:$G275,"&lt;&gt;완료"),"")</f>
        <v/>
      </c>
      <c r="M275" s="26" t="str">
        <f t="shared" si="14"/>
        <v/>
      </c>
    </row>
    <row r="276" spans="1:13" ht="22.05" customHeight="1" x14ac:dyDescent="0.4">
      <c r="A276" s="18"/>
      <c r="B276" s="16" t="str">
        <f>IF($A276="","",IFERROR(INDEX(증권사!$C$5:$C$34,MATCH($A276,증권사!$A$5:$A$34,0))&amp;"","증권사 No 확인"))</f>
        <v/>
      </c>
      <c r="C276" s="20"/>
      <c r="D276" s="18"/>
      <c r="E276" s="25"/>
      <c r="F276" s="21"/>
      <c r="G276" s="18"/>
      <c r="H276" s="20"/>
      <c r="I276" s="15" t="str">
        <f t="shared" ca="1" si="12"/>
        <v/>
      </c>
      <c r="J276" s="17" t="str">
        <f t="shared" ca="1" si="13"/>
        <v/>
      </c>
      <c r="K276" s="26" t="str">
        <f>IF($A276="","",IF(IFERROR(INDEX(증권사!$B$5:$B$34,MATCH($A276,증권사!$A$5:$A$34,0))&amp;"","")="",0,1))</f>
        <v/>
      </c>
      <c r="L276" s="26" t="str">
        <f>IF(AND($A276&lt;&gt;"",$C276&lt;&gt;"",$G276&lt;&gt;"완료"),$A276&amp;"-"&amp;COUNTIFS($A$5:$A276,$A276,$C$5:$C276,"&lt;&gt;",$G$5:$G276,"&lt;&gt;완료"),"")</f>
        <v/>
      </c>
      <c r="M276" s="26" t="str">
        <f t="shared" si="14"/>
        <v/>
      </c>
    </row>
    <row r="277" spans="1:13" ht="22.05" customHeight="1" x14ac:dyDescent="0.4">
      <c r="A277" s="18"/>
      <c r="B277" s="16" t="str">
        <f>IF($A277="","",IFERROR(INDEX(증권사!$C$5:$C$34,MATCH($A277,증권사!$A$5:$A$34,0))&amp;"","증권사 No 확인"))</f>
        <v/>
      </c>
      <c r="C277" s="20"/>
      <c r="D277" s="18"/>
      <c r="E277" s="25"/>
      <c r="F277" s="21"/>
      <c r="G277" s="18"/>
      <c r="H277" s="20"/>
      <c r="I277" s="15" t="str">
        <f t="shared" ca="1" si="12"/>
        <v/>
      </c>
      <c r="J277" s="17" t="str">
        <f t="shared" ca="1" si="13"/>
        <v/>
      </c>
      <c r="K277" s="26" t="str">
        <f>IF($A277="","",IF(IFERROR(INDEX(증권사!$B$5:$B$34,MATCH($A277,증권사!$A$5:$A$34,0))&amp;"","")="",0,1))</f>
        <v/>
      </c>
      <c r="L277" s="26" t="str">
        <f>IF(AND($A277&lt;&gt;"",$C277&lt;&gt;"",$G277&lt;&gt;"완료"),$A277&amp;"-"&amp;COUNTIFS($A$5:$A277,$A277,$C$5:$C277,"&lt;&gt;",$G$5:$G277,"&lt;&gt;완료"),"")</f>
        <v/>
      </c>
      <c r="M277" s="26" t="str">
        <f t="shared" si="14"/>
        <v/>
      </c>
    </row>
    <row r="278" spans="1:13" ht="22.05" customHeight="1" x14ac:dyDescent="0.4">
      <c r="A278" s="18"/>
      <c r="B278" s="16" t="str">
        <f>IF($A278="","",IFERROR(INDEX(증권사!$C$5:$C$34,MATCH($A278,증권사!$A$5:$A$34,0))&amp;"","증권사 No 확인"))</f>
        <v/>
      </c>
      <c r="C278" s="20"/>
      <c r="D278" s="18"/>
      <c r="E278" s="25"/>
      <c r="F278" s="21"/>
      <c r="G278" s="18"/>
      <c r="H278" s="20"/>
      <c r="I278" s="15" t="str">
        <f t="shared" ca="1" si="12"/>
        <v/>
      </c>
      <c r="J278" s="17" t="str">
        <f t="shared" ca="1" si="13"/>
        <v/>
      </c>
      <c r="K278" s="26" t="str">
        <f>IF($A278="","",IF(IFERROR(INDEX(증권사!$B$5:$B$34,MATCH($A278,증권사!$A$5:$A$34,0))&amp;"","")="",0,1))</f>
        <v/>
      </c>
      <c r="L278" s="26" t="str">
        <f>IF(AND($A278&lt;&gt;"",$C278&lt;&gt;"",$G278&lt;&gt;"완료"),$A278&amp;"-"&amp;COUNTIFS($A$5:$A278,$A278,$C$5:$C278,"&lt;&gt;",$G$5:$G278,"&lt;&gt;완료"),"")</f>
        <v/>
      </c>
      <c r="M278" s="26" t="str">
        <f t="shared" si="14"/>
        <v/>
      </c>
    </row>
    <row r="279" spans="1:13" ht="22.05" customHeight="1" x14ac:dyDescent="0.4">
      <c r="A279" s="18"/>
      <c r="B279" s="16" t="str">
        <f>IF($A279="","",IFERROR(INDEX(증권사!$C$5:$C$34,MATCH($A279,증권사!$A$5:$A$34,0))&amp;"","증권사 No 확인"))</f>
        <v/>
      </c>
      <c r="C279" s="20"/>
      <c r="D279" s="18"/>
      <c r="E279" s="25"/>
      <c r="F279" s="21"/>
      <c r="G279" s="18"/>
      <c r="H279" s="20"/>
      <c r="I279" s="15" t="str">
        <f t="shared" ca="1" si="12"/>
        <v/>
      </c>
      <c r="J279" s="17" t="str">
        <f t="shared" ca="1" si="13"/>
        <v/>
      </c>
      <c r="K279" s="26" t="str">
        <f>IF($A279="","",IF(IFERROR(INDEX(증권사!$B$5:$B$34,MATCH($A279,증권사!$A$5:$A$34,0))&amp;"","")="",0,1))</f>
        <v/>
      </c>
      <c r="L279" s="26" t="str">
        <f>IF(AND($A279&lt;&gt;"",$C279&lt;&gt;"",$G279&lt;&gt;"완료"),$A279&amp;"-"&amp;COUNTIFS($A$5:$A279,$A279,$C$5:$C279,"&lt;&gt;",$G$5:$G279,"&lt;&gt;완료"),"")</f>
        <v/>
      </c>
      <c r="M279" s="26" t="str">
        <f t="shared" si="14"/>
        <v/>
      </c>
    </row>
    <row r="280" spans="1:13" ht="22.05" customHeight="1" x14ac:dyDescent="0.4">
      <c r="A280" s="18"/>
      <c r="B280" s="16" t="str">
        <f>IF($A280="","",IFERROR(INDEX(증권사!$C$5:$C$34,MATCH($A280,증권사!$A$5:$A$34,0))&amp;"","증권사 No 확인"))</f>
        <v/>
      </c>
      <c r="C280" s="20"/>
      <c r="D280" s="18"/>
      <c r="E280" s="25"/>
      <c r="F280" s="21"/>
      <c r="G280" s="18"/>
      <c r="H280" s="20"/>
      <c r="I280" s="15" t="str">
        <f t="shared" ca="1" si="12"/>
        <v/>
      </c>
      <c r="J280" s="17" t="str">
        <f t="shared" ca="1" si="13"/>
        <v/>
      </c>
      <c r="K280" s="26" t="str">
        <f>IF($A280="","",IF(IFERROR(INDEX(증권사!$B$5:$B$34,MATCH($A280,증권사!$A$5:$A$34,0))&amp;"","")="",0,1))</f>
        <v/>
      </c>
      <c r="L280" s="26" t="str">
        <f>IF(AND($A280&lt;&gt;"",$C280&lt;&gt;"",$G280&lt;&gt;"완료"),$A280&amp;"-"&amp;COUNTIFS($A$5:$A280,$A280,$C$5:$C280,"&lt;&gt;",$G$5:$G280,"&lt;&gt;완료"),"")</f>
        <v/>
      </c>
      <c r="M280" s="26" t="str">
        <f t="shared" si="14"/>
        <v/>
      </c>
    </row>
    <row r="281" spans="1:13" ht="22.05" customHeight="1" x14ac:dyDescent="0.4">
      <c r="A281" s="18"/>
      <c r="B281" s="16" t="str">
        <f>IF($A281="","",IFERROR(INDEX(증권사!$C$5:$C$34,MATCH($A281,증권사!$A$5:$A$34,0))&amp;"","증권사 No 확인"))</f>
        <v/>
      </c>
      <c r="C281" s="20"/>
      <c r="D281" s="18"/>
      <c r="E281" s="25"/>
      <c r="F281" s="21"/>
      <c r="G281" s="18"/>
      <c r="H281" s="20"/>
      <c r="I281" s="15" t="str">
        <f t="shared" ca="1" si="12"/>
        <v/>
      </c>
      <c r="J281" s="17" t="str">
        <f t="shared" ca="1" si="13"/>
        <v/>
      </c>
      <c r="K281" s="26" t="str">
        <f>IF($A281="","",IF(IFERROR(INDEX(증권사!$B$5:$B$34,MATCH($A281,증권사!$A$5:$A$34,0))&amp;"","")="",0,1))</f>
        <v/>
      </c>
      <c r="L281" s="26" t="str">
        <f>IF(AND($A281&lt;&gt;"",$C281&lt;&gt;"",$G281&lt;&gt;"완료"),$A281&amp;"-"&amp;COUNTIFS($A$5:$A281,$A281,$C$5:$C281,"&lt;&gt;",$G$5:$G281,"&lt;&gt;완료"),"")</f>
        <v/>
      </c>
      <c r="M281" s="26" t="str">
        <f t="shared" si="14"/>
        <v/>
      </c>
    </row>
    <row r="282" spans="1:13" ht="22.05" customHeight="1" x14ac:dyDescent="0.4">
      <c r="A282" s="18"/>
      <c r="B282" s="16" t="str">
        <f>IF($A282="","",IFERROR(INDEX(증권사!$C$5:$C$34,MATCH($A282,증권사!$A$5:$A$34,0))&amp;"","증권사 No 확인"))</f>
        <v/>
      </c>
      <c r="C282" s="20"/>
      <c r="D282" s="18"/>
      <c r="E282" s="25"/>
      <c r="F282" s="21"/>
      <c r="G282" s="18"/>
      <c r="H282" s="20"/>
      <c r="I282" s="15" t="str">
        <f t="shared" ca="1" si="12"/>
        <v/>
      </c>
      <c r="J282" s="17" t="str">
        <f t="shared" ca="1" si="13"/>
        <v/>
      </c>
      <c r="K282" s="26" t="str">
        <f>IF($A282="","",IF(IFERROR(INDEX(증권사!$B$5:$B$34,MATCH($A282,증권사!$A$5:$A$34,0))&amp;"","")="",0,1))</f>
        <v/>
      </c>
      <c r="L282" s="26" t="str">
        <f>IF(AND($A282&lt;&gt;"",$C282&lt;&gt;"",$G282&lt;&gt;"완료"),$A282&amp;"-"&amp;COUNTIFS($A$5:$A282,$A282,$C$5:$C282,"&lt;&gt;",$G$5:$G282,"&lt;&gt;완료"),"")</f>
        <v/>
      </c>
      <c r="M282" s="26" t="str">
        <f t="shared" si="14"/>
        <v/>
      </c>
    </row>
    <row r="283" spans="1:13" ht="22.05" customHeight="1" x14ac:dyDescent="0.4">
      <c r="A283" s="18"/>
      <c r="B283" s="16" t="str">
        <f>IF($A283="","",IFERROR(INDEX(증권사!$C$5:$C$34,MATCH($A283,증권사!$A$5:$A$34,0))&amp;"","증권사 No 확인"))</f>
        <v/>
      </c>
      <c r="C283" s="20"/>
      <c r="D283" s="18"/>
      <c r="E283" s="25"/>
      <c r="F283" s="21"/>
      <c r="G283" s="18"/>
      <c r="H283" s="20"/>
      <c r="I283" s="15" t="str">
        <f t="shared" ca="1" si="12"/>
        <v/>
      </c>
      <c r="J283" s="17" t="str">
        <f t="shared" ca="1" si="13"/>
        <v/>
      </c>
      <c r="K283" s="26" t="str">
        <f>IF($A283="","",IF(IFERROR(INDEX(증권사!$B$5:$B$34,MATCH($A283,증권사!$A$5:$A$34,0))&amp;"","")="",0,1))</f>
        <v/>
      </c>
      <c r="L283" s="26" t="str">
        <f>IF(AND($A283&lt;&gt;"",$C283&lt;&gt;"",$G283&lt;&gt;"완료"),$A283&amp;"-"&amp;COUNTIFS($A$5:$A283,$A283,$C$5:$C283,"&lt;&gt;",$G$5:$G283,"&lt;&gt;완료"),"")</f>
        <v/>
      </c>
      <c r="M283" s="26" t="str">
        <f t="shared" si="14"/>
        <v/>
      </c>
    </row>
    <row r="284" spans="1:13" ht="22.05" customHeight="1" x14ac:dyDescent="0.4">
      <c r="A284" s="18"/>
      <c r="B284" s="16" t="str">
        <f>IF($A284="","",IFERROR(INDEX(증권사!$C$5:$C$34,MATCH($A284,증권사!$A$5:$A$34,0))&amp;"","증권사 No 확인"))</f>
        <v/>
      </c>
      <c r="C284" s="20"/>
      <c r="D284" s="18"/>
      <c r="E284" s="25"/>
      <c r="F284" s="21"/>
      <c r="G284" s="18"/>
      <c r="H284" s="20"/>
      <c r="I284" s="15" t="str">
        <f t="shared" ca="1" si="12"/>
        <v/>
      </c>
      <c r="J284" s="17" t="str">
        <f t="shared" ca="1" si="13"/>
        <v/>
      </c>
      <c r="K284" s="26" t="str">
        <f>IF($A284="","",IF(IFERROR(INDEX(증권사!$B$5:$B$34,MATCH($A284,증권사!$A$5:$A$34,0))&amp;"","")="",0,1))</f>
        <v/>
      </c>
      <c r="L284" s="26" t="str">
        <f>IF(AND($A284&lt;&gt;"",$C284&lt;&gt;"",$G284&lt;&gt;"완료"),$A284&amp;"-"&amp;COUNTIFS($A$5:$A284,$A284,$C$5:$C284,"&lt;&gt;",$G$5:$G284,"&lt;&gt;완료"),"")</f>
        <v/>
      </c>
      <c r="M284" s="26" t="str">
        <f t="shared" si="14"/>
        <v/>
      </c>
    </row>
    <row r="285" spans="1:13" ht="22.05" customHeight="1" x14ac:dyDescent="0.4">
      <c r="A285" s="18"/>
      <c r="B285" s="16" t="str">
        <f>IF($A285="","",IFERROR(INDEX(증권사!$C$5:$C$34,MATCH($A285,증권사!$A$5:$A$34,0))&amp;"","증권사 No 확인"))</f>
        <v/>
      </c>
      <c r="C285" s="20"/>
      <c r="D285" s="18"/>
      <c r="E285" s="25"/>
      <c r="F285" s="21"/>
      <c r="G285" s="18"/>
      <c r="H285" s="20"/>
      <c r="I285" s="15" t="str">
        <f t="shared" ca="1" si="12"/>
        <v/>
      </c>
      <c r="J285" s="17" t="str">
        <f t="shared" ca="1" si="13"/>
        <v/>
      </c>
      <c r="K285" s="26" t="str">
        <f>IF($A285="","",IF(IFERROR(INDEX(증권사!$B$5:$B$34,MATCH($A285,증권사!$A$5:$A$34,0))&amp;"","")="",0,1))</f>
        <v/>
      </c>
      <c r="L285" s="26" t="str">
        <f>IF(AND($A285&lt;&gt;"",$C285&lt;&gt;"",$G285&lt;&gt;"완료"),$A285&amp;"-"&amp;COUNTIFS($A$5:$A285,$A285,$C$5:$C285,"&lt;&gt;",$G$5:$G285,"&lt;&gt;완료"),"")</f>
        <v/>
      </c>
      <c r="M285" s="26" t="str">
        <f t="shared" si="14"/>
        <v/>
      </c>
    </row>
    <row r="286" spans="1:13" ht="22.05" customHeight="1" x14ac:dyDescent="0.4">
      <c r="A286" s="18"/>
      <c r="B286" s="16" t="str">
        <f>IF($A286="","",IFERROR(INDEX(증권사!$C$5:$C$34,MATCH($A286,증권사!$A$5:$A$34,0))&amp;"","증권사 No 확인"))</f>
        <v/>
      </c>
      <c r="C286" s="20"/>
      <c r="D286" s="18"/>
      <c r="E286" s="25"/>
      <c r="F286" s="21"/>
      <c r="G286" s="18"/>
      <c r="H286" s="20"/>
      <c r="I286" s="15" t="str">
        <f t="shared" ca="1" si="12"/>
        <v/>
      </c>
      <c r="J286" s="17" t="str">
        <f t="shared" ca="1" si="13"/>
        <v/>
      </c>
      <c r="K286" s="26" t="str">
        <f>IF($A286="","",IF(IFERROR(INDEX(증권사!$B$5:$B$34,MATCH($A286,증권사!$A$5:$A$34,0))&amp;"","")="",0,1))</f>
        <v/>
      </c>
      <c r="L286" s="26" t="str">
        <f>IF(AND($A286&lt;&gt;"",$C286&lt;&gt;"",$G286&lt;&gt;"완료"),$A286&amp;"-"&amp;COUNTIFS($A$5:$A286,$A286,$C$5:$C286,"&lt;&gt;",$G$5:$G286,"&lt;&gt;완료"),"")</f>
        <v/>
      </c>
      <c r="M286" s="26" t="str">
        <f t="shared" si="14"/>
        <v/>
      </c>
    </row>
    <row r="287" spans="1:13" ht="22.05" customHeight="1" x14ac:dyDescent="0.4">
      <c r="A287" s="18"/>
      <c r="B287" s="16" t="str">
        <f>IF($A287="","",IFERROR(INDEX(증권사!$C$5:$C$34,MATCH($A287,증권사!$A$5:$A$34,0))&amp;"","증권사 No 확인"))</f>
        <v/>
      </c>
      <c r="C287" s="20"/>
      <c r="D287" s="18"/>
      <c r="E287" s="25"/>
      <c r="F287" s="21"/>
      <c r="G287" s="18"/>
      <c r="H287" s="20"/>
      <c r="I287" s="15" t="str">
        <f t="shared" ca="1" si="12"/>
        <v/>
      </c>
      <c r="J287" s="17" t="str">
        <f t="shared" ca="1" si="13"/>
        <v/>
      </c>
      <c r="K287" s="26" t="str">
        <f>IF($A287="","",IF(IFERROR(INDEX(증권사!$B$5:$B$34,MATCH($A287,증권사!$A$5:$A$34,0))&amp;"","")="",0,1))</f>
        <v/>
      </c>
      <c r="L287" s="26" t="str">
        <f>IF(AND($A287&lt;&gt;"",$C287&lt;&gt;"",$G287&lt;&gt;"완료"),$A287&amp;"-"&amp;COUNTIFS($A$5:$A287,$A287,$C$5:$C287,"&lt;&gt;",$G$5:$G287,"&lt;&gt;완료"),"")</f>
        <v/>
      </c>
      <c r="M287" s="26" t="str">
        <f t="shared" si="14"/>
        <v/>
      </c>
    </row>
    <row r="288" spans="1:13" ht="22.05" customHeight="1" x14ac:dyDescent="0.4">
      <c r="A288" s="18"/>
      <c r="B288" s="16" t="str">
        <f>IF($A288="","",IFERROR(INDEX(증권사!$C$5:$C$34,MATCH($A288,증권사!$A$5:$A$34,0))&amp;"","증권사 No 확인"))</f>
        <v/>
      </c>
      <c r="C288" s="20"/>
      <c r="D288" s="18"/>
      <c r="E288" s="25"/>
      <c r="F288" s="21"/>
      <c r="G288" s="18"/>
      <c r="H288" s="20"/>
      <c r="I288" s="15" t="str">
        <f t="shared" ca="1" si="12"/>
        <v/>
      </c>
      <c r="J288" s="17" t="str">
        <f t="shared" ca="1" si="13"/>
        <v/>
      </c>
      <c r="K288" s="26" t="str">
        <f>IF($A288="","",IF(IFERROR(INDEX(증권사!$B$5:$B$34,MATCH($A288,증권사!$A$5:$A$34,0))&amp;"","")="",0,1))</f>
        <v/>
      </c>
      <c r="L288" s="26" t="str">
        <f>IF(AND($A288&lt;&gt;"",$C288&lt;&gt;"",$G288&lt;&gt;"완료"),$A288&amp;"-"&amp;COUNTIFS($A$5:$A288,$A288,$C$5:$C288,"&lt;&gt;",$G$5:$G288,"&lt;&gt;완료"),"")</f>
        <v/>
      </c>
      <c r="M288" s="26" t="str">
        <f t="shared" si="14"/>
        <v/>
      </c>
    </row>
    <row r="289" spans="1:13" ht="22.05" customHeight="1" x14ac:dyDescent="0.4">
      <c r="A289" s="18"/>
      <c r="B289" s="16" t="str">
        <f>IF($A289="","",IFERROR(INDEX(증권사!$C$5:$C$34,MATCH($A289,증권사!$A$5:$A$34,0))&amp;"","증권사 No 확인"))</f>
        <v/>
      </c>
      <c r="C289" s="20"/>
      <c r="D289" s="18"/>
      <c r="E289" s="25"/>
      <c r="F289" s="21"/>
      <c r="G289" s="18"/>
      <c r="H289" s="20"/>
      <c r="I289" s="15" t="str">
        <f t="shared" ca="1" si="12"/>
        <v/>
      </c>
      <c r="J289" s="17" t="str">
        <f t="shared" ca="1" si="13"/>
        <v/>
      </c>
      <c r="K289" s="26" t="str">
        <f>IF($A289="","",IF(IFERROR(INDEX(증권사!$B$5:$B$34,MATCH($A289,증권사!$A$5:$A$34,0))&amp;"","")="",0,1))</f>
        <v/>
      </c>
      <c r="L289" s="26" t="str">
        <f>IF(AND($A289&lt;&gt;"",$C289&lt;&gt;"",$G289&lt;&gt;"완료"),$A289&amp;"-"&amp;COUNTIFS($A$5:$A289,$A289,$C$5:$C289,"&lt;&gt;",$G$5:$G289,"&lt;&gt;완료"),"")</f>
        <v/>
      </c>
      <c r="M289" s="26" t="str">
        <f t="shared" si="14"/>
        <v/>
      </c>
    </row>
    <row r="290" spans="1:13" ht="22.05" customHeight="1" x14ac:dyDescent="0.4">
      <c r="A290" s="18"/>
      <c r="B290" s="16" t="str">
        <f>IF($A290="","",IFERROR(INDEX(증권사!$C$5:$C$34,MATCH($A290,증권사!$A$5:$A$34,0))&amp;"","증권사 No 확인"))</f>
        <v/>
      </c>
      <c r="C290" s="20"/>
      <c r="D290" s="18"/>
      <c r="E290" s="25"/>
      <c r="F290" s="21"/>
      <c r="G290" s="18"/>
      <c r="H290" s="20"/>
      <c r="I290" s="15" t="str">
        <f t="shared" ca="1" si="12"/>
        <v/>
      </c>
      <c r="J290" s="17" t="str">
        <f t="shared" ca="1" si="13"/>
        <v/>
      </c>
      <c r="K290" s="26" t="str">
        <f>IF($A290="","",IF(IFERROR(INDEX(증권사!$B$5:$B$34,MATCH($A290,증권사!$A$5:$A$34,0))&amp;"","")="",0,1))</f>
        <v/>
      </c>
      <c r="L290" s="26" t="str">
        <f>IF(AND($A290&lt;&gt;"",$C290&lt;&gt;"",$G290&lt;&gt;"완료"),$A290&amp;"-"&amp;COUNTIFS($A$5:$A290,$A290,$C$5:$C290,"&lt;&gt;",$G$5:$G290,"&lt;&gt;완료"),"")</f>
        <v/>
      </c>
      <c r="M290" s="26" t="str">
        <f t="shared" si="14"/>
        <v/>
      </c>
    </row>
    <row r="291" spans="1:13" ht="22.05" customHeight="1" x14ac:dyDescent="0.4">
      <c r="A291" s="18"/>
      <c r="B291" s="16" t="str">
        <f>IF($A291="","",IFERROR(INDEX(증권사!$C$5:$C$34,MATCH($A291,증권사!$A$5:$A$34,0))&amp;"","증권사 No 확인"))</f>
        <v/>
      </c>
      <c r="C291" s="20"/>
      <c r="D291" s="18"/>
      <c r="E291" s="25"/>
      <c r="F291" s="21"/>
      <c r="G291" s="18"/>
      <c r="H291" s="20"/>
      <c r="I291" s="15" t="str">
        <f t="shared" ca="1" si="12"/>
        <v/>
      </c>
      <c r="J291" s="17" t="str">
        <f t="shared" ca="1" si="13"/>
        <v/>
      </c>
      <c r="K291" s="26" t="str">
        <f>IF($A291="","",IF(IFERROR(INDEX(증권사!$B$5:$B$34,MATCH($A291,증권사!$A$5:$A$34,0))&amp;"","")="",0,1))</f>
        <v/>
      </c>
      <c r="L291" s="26" t="str">
        <f>IF(AND($A291&lt;&gt;"",$C291&lt;&gt;"",$G291&lt;&gt;"완료"),$A291&amp;"-"&amp;COUNTIFS($A$5:$A291,$A291,$C$5:$C291,"&lt;&gt;",$G$5:$G291,"&lt;&gt;완료"),"")</f>
        <v/>
      </c>
      <c r="M291" s="26" t="str">
        <f t="shared" si="14"/>
        <v/>
      </c>
    </row>
    <row r="292" spans="1:13" ht="22.05" customHeight="1" x14ac:dyDescent="0.4">
      <c r="A292" s="18"/>
      <c r="B292" s="16" t="str">
        <f>IF($A292="","",IFERROR(INDEX(증권사!$C$5:$C$34,MATCH($A292,증권사!$A$5:$A$34,0))&amp;"","증권사 No 확인"))</f>
        <v/>
      </c>
      <c r="C292" s="20"/>
      <c r="D292" s="18"/>
      <c r="E292" s="25"/>
      <c r="F292" s="21"/>
      <c r="G292" s="18"/>
      <c r="H292" s="20"/>
      <c r="I292" s="15" t="str">
        <f t="shared" ca="1" si="12"/>
        <v/>
      </c>
      <c r="J292" s="17" t="str">
        <f t="shared" ca="1" si="13"/>
        <v/>
      </c>
      <c r="K292" s="26" t="str">
        <f>IF($A292="","",IF(IFERROR(INDEX(증권사!$B$5:$B$34,MATCH($A292,증권사!$A$5:$A$34,0))&amp;"","")="",0,1))</f>
        <v/>
      </c>
      <c r="L292" s="26" t="str">
        <f>IF(AND($A292&lt;&gt;"",$C292&lt;&gt;"",$G292&lt;&gt;"완료"),$A292&amp;"-"&amp;COUNTIFS($A$5:$A292,$A292,$C$5:$C292,"&lt;&gt;",$G$5:$G292,"&lt;&gt;완료"),"")</f>
        <v/>
      </c>
      <c r="M292" s="26" t="str">
        <f t="shared" si="14"/>
        <v/>
      </c>
    </row>
    <row r="293" spans="1:13" ht="22.05" customHeight="1" x14ac:dyDescent="0.4">
      <c r="A293" s="18"/>
      <c r="B293" s="16" t="str">
        <f>IF($A293="","",IFERROR(INDEX(증권사!$C$5:$C$34,MATCH($A293,증권사!$A$5:$A$34,0))&amp;"","증권사 No 확인"))</f>
        <v/>
      </c>
      <c r="C293" s="20"/>
      <c r="D293" s="18"/>
      <c r="E293" s="25"/>
      <c r="F293" s="21"/>
      <c r="G293" s="18"/>
      <c r="H293" s="20"/>
      <c r="I293" s="15" t="str">
        <f t="shared" ca="1" si="12"/>
        <v/>
      </c>
      <c r="J293" s="17" t="str">
        <f t="shared" ca="1" si="13"/>
        <v/>
      </c>
      <c r="K293" s="26" t="str">
        <f>IF($A293="","",IF(IFERROR(INDEX(증권사!$B$5:$B$34,MATCH($A293,증권사!$A$5:$A$34,0))&amp;"","")="",0,1))</f>
        <v/>
      </c>
      <c r="L293" s="26" t="str">
        <f>IF(AND($A293&lt;&gt;"",$C293&lt;&gt;"",$G293&lt;&gt;"완료"),$A293&amp;"-"&amp;COUNTIFS($A$5:$A293,$A293,$C$5:$C293,"&lt;&gt;",$G$5:$G293,"&lt;&gt;완료"),"")</f>
        <v/>
      </c>
      <c r="M293" s="26" t="str">
        <f t="shared" si="14"/>
        <v/>
      </c>
    </row>
    <row r="294" spans="1:13" ht="22.05" customHeight="1" x14ac:dyDescent="0.4">
      <c r="A294" s="18"/>
      <c r="B294" s="16" t="str">
        <f>IF($A294="","",IFERROR(INDEX(증권사!$C$5:$C$34,MATCH($A294,증권사!$A$5:$A$34,0))&amp;"","증권사 No 확인"))</f>
        <v/>
      </c>
      <c r="C294" s="20"/>
      <c r="D294" s="18"/>
      <c r="E294" s="25"/>
      <c r="F294" s="21"/>
      <c r="G294" s="18"/>
      <c r="H294" s="20"/>
      <c r="I294" s="15" t="str">
        <f t="shared" ca="1" si="12"/>
        <v/>
      </c>
      <c r="J294" s="17" t="str">
        <f t="shared" ca="1" si="13"/>
        <v/>
      </c>
      <c r="K294" s="26" t="str">
        <f>IF($A294="","",IF(IFERROR(INDEX(증권사!$B$5:$B$34,MATCH($A294,증권사!$A$5:$A$34,0))&amp;"","")="",0,1))</f>
        <v/>
      </c>
      <c r="L294" s="26" t="str">
        <f>IF(AND($A294&lt;&gt;"",$C294&lt;&gt;"",$G294&lt;&gt;"완료"),$A294&amp;"-"&amp;COUNTIFS($A$5:$A294,$A294,$C$5:$C294,"&lt;&gt;",$G$5:$G294,"&lt;&gt;완료"),"")</f>
        <v/>
      </c>
      <c r="M294" s="26" t="str">
        <f t="shared" si="14"/>
        <v/>
      </c>
    </row>
    <row r="295" spans="1:13" ht="22.05" customHeight="1" x14ac:dyDescent="0.4">
      <c r="A295" s="18"/>
      <c r="B295" s="16" t="str">
        <f>IF($A295="","",IFERROR(INDEX(증권사!$C$5:$C$34,MATCH($A295,증권사!$A$5:$A$34,0))&amp;"","증권사 No 확인"))</f>
        <v/>
      </c>
      <c r="C295" s="20"/>
      <c r="D295" s="18"/>
      <c r="E295" s="25"/>
      <c r="F295" s="21"/>
      <c r="G295" s="18"/>
      <c r="H295" s="20"/>
      <c r="I295" s="15" t="str">
        <f t="shared" ca="1" si="12"/>
        <v/>
      </c>
      <c r="J295" s="17" t="str">
        <f t="shared" ca="1" si="13"/>
        <v/>
      </c>
      <c r="K295" s="26" t="str">
        <f>IF($A295="","",IF(IFERROR(INDEX(증권사!$B$5:$B$34,MATCH($A295,증권사!$A$5:$A$34,0))&amp;"","")="",0,1))</f>
        <v/>
      </c>
      <c r="L295" s="26" t="str">
        <f>IF(AND($A295&lt;&gt;"",$C295&lt;&gt;"",$G295&lt;&gt;"완료"),$A295&amp;"-"&amp;COUNTIFS($A$5:$A295,$A295,$C$5:$C295,"&lt;&gt;",$G$5:$G295,"&lt;&gt;완료"),"")</f>
        <v/>
      </c>
      <c r="M295" s="26" t="str">
        <f t="shared" si="14"/>
        <v/>
      </c>
    </row>
    <row r="296" spans="1:13" ht="22.05" customHeight="1" x14ac:dyDescent="0.4">
      <c r="A296" s="18"/>
      <c r="B296" s="16" t="str">
        <f>IF($A296="","",IFERROR(INDEX(증권사!$C$5:$C$34,MATCH($A296,증권사!$A$5:$A$34,0))&amp;"","증권사 No 확인"))</f>
        <v/>
      </c>
      <c r="C296" s="20"/>
      <c r="D296" s="18"/>
      <c r="E296" s="25"/>
      <c r="F296" s="21"/>
      <c r="G296" s="18"/>
      <c r="H296" s="20"/>
      <c r="I296" s="15" t="str">
        <f t="shared" ca="1" si="12"/>
        <v/>
      </c>
      <c r="J296" s="17" t="str">
        <f t="shared" ca="1" si="13"/>
        <v/>
      </c>
      <c r="K296" s="26" t="str">
        <f>IF($A296="","",IF(IFERROR(INDEX(증권사!$B$5:$B$34,MATCH($A296,증권사!$A$5:$A$34,0))&amp;"","")="",0,1))</f>
        <v/>
      </c>
      <c r="L296" s="26" t="str">
        <f>IF(AND($A296&lt;&gt;"",$C296&lt;&gt;"",$G296&lt;&gt;"완료"),$A296&amp;"-"&amp;COUNTIFS($A$5:$A296,$A296,$C$5:$C296,"&lt;&gt;",$G$5:$G296,"&lt;&gt;완료"),"")</f>
        <v/>
      </c>
      <c r="M296" s="26" t="str">
        <f t="shared" si="14"/>
        <v/>
      </c>
    </row>
    <row r="297" spans="1:13" ht="22.05" customHeight="1" x14ac:dyDescent="0.4">
      <c r="A297" s="18"/>
      <c r="B297" s="16" t="str">
        <f>IF($A297="","",IFERROR(INDEX(증권사!$C$5:$C$34,MATCH($A297,증권사!$A$5:$A$34,0))&amp;"","증권사 No 확인"))</f>
        <v/>
      </c>
      <c r="C297" s="20"/>
      <c r="D297" s="18"/>
      <c r="E297" s="25"/>
      <c r="F297" s="21"/>
      <c r="G297" s="18"/>
      <c r="H297" s="20"/>
      <c r="I297" s="15" t="str">
        <f t="shared" ca="1" si="12"/>
        <v/>
      </c>
      <c r="J297" s="17" t="str">
        <f t="shared" ca="1" si="13"/>
        <v/>
      </c>
      <c r="K297" s="26" t="str">
        <f>IF($A297="","",IF(IFERROR(INDEX(증권사!$B$5:$B$34,MATCH($A297,증권사!$A$5:$A$34,0))&amp;"","")="",0,1))</f>
        <v/>
      </c>
      <c r="L297" s="26" t="str">
        <f>IF(AND($A297&lt;&gt;"",$C297&lt;&gt;"",$G297&lt;&gt;"완료"),$A297&amp;"-"&amp;COUNTIFS($A$5:$A297,$A297,$C$5:$C297,"&lt;&gt;",$G$5:$G297,"&lt;&gt;완료"),"")</f>
        <v/>
      </c>
      <c r="M297" s="26" t="str">
        <f t="shared" si="14"/>
        <v/>
      </c>
    </row>
    <row r="298" spans="1:13" ht="22.05" customHeight="1" x14ac:dyDescent="0.4">
      <c r="A298" s="18"/>
      <c r="B298" s="16" t="str">
        <f>IF($A298="","",IFERROR(INDEX(증권사!$C$5:$C$34,MATCH($A298,증권사!$A$5:$A$34,0))&amp;"","증권사 No 확인"))</f>
        <v/>
      </c>
      <c r="C298" s="20"/>
      <c r="D298" s="18"/>
      <c r="E298" s="25"/>
      <c r="F298" s="21"/>
      <c r="G298" s="18"/>
      <c r="H298" s="20"/>
      <c r="I298" s="15" t="str">
        <f t="shared" ca="1" si="12"/>
        <v/>
      </c>
      <c r="J298" s="17" t="str">
        <f t="shared" ca="1" si="13"/>
        <v/>
      </c>
      <c r="K298" s="26" t="str">
        <f>IF($A298="","",IF(IFERROR(INDEX(증권사!$B$5:$B$34,MATCH($A298,증권사!$A$5:$A$34,0))&amp;"","")="",0,1))</f>
        <v/>
      </c>
      <c r="L298" s="26" t="str">
        <f>IF(AND($A298&lt;&gt;"",$C298&lt;&gt;"",$G298&lt;&gt;"완료"),$A298&amp;"-"&amp;COUNTIFS($A$5:$A298,$A298,$C$5:$C298,"&lt;&gt;",$G$5:$G298,"&lt;&gt;완료"),"")</f>
        <v/>
      </c>
      <c r="M298" s="26" t="str">
        <f t="shared" si="14"/>
        <v/>
      </c>
    </row>
    <row r="299" spans="1:13" ht="22.05" customHeight="1" x14ac:dyDescent="0.4">
      <c r="A299" s="18"/>
      <c r="B299" s="16" t="str">
        <f>IF($A299="","",IFERROR(INDEX(증권사!$C$5:$C$34,MATCH($A299,증권사!$A$5:$A$34,0))&amp;"","증권사 No 확인"))</f>
        <v/>
      </c>
      <c r="C299" s="20"/>
      <c r="D299" s="18"/>
      <c r="E299" s="25"/>
      <c r="F299" s="21"/>
      <c r="G299" s="18"/>
      <c r="H299" s="20"/>
      <c r="I299" s="15" t="str">
        <f t="shared" ca="1" si="12"/>
        <v/>
      </c>
      <c r="J299" s="17" t="str">
        <f t="shared" ca="1" si="13"/>
        <v/>
      </c>
      <c r="K299" s="26" t="str">
        <f>IF($A299="","",IF(IFERROR(INDEX(증권사!$B$5:$B$34,MATCH($A299,증권사!$A$5:$A$34,0))&amp;"","")="",0,1))</f>
        <v/>
      </c>
      <c r="L299" s="26" t="str">
        <f>IF(AND($A299&lt;&gt;"",$C299&lt;&gt;"",$G299&lt;&gt;"완료"),$A299&amp;"-"&amp;COUNTIFS($A$5:$A299,$A299,$C$5:$C299,"&lt;&gt;",$G$5:$G299,"&lt;&gt;완료"),"")</f>
        <v/>
      </c>
      <c r="M299" s="26" t="str">
        <f t="shared" si="14"/>
        <v/>
      </c>
    </row>
    <row r="300" spans="1:13" ht="22.05" customHeight="1" x14ac:dyDescent="0.4">
      <c r="A300" s="18"/>
      <c r="B300" s="16" t="str">
        <f>IF($A300="","",IFERROR(INDEX(증권사!$C$5:$C$34,MATCH($A300,증권사!$A$5:$A$34,0))&amp;"","증권사 No 확인"))</f>
        <v/>
      </c>
      <c r="C300" s="20"/>
      <c r="D300" s="18"/>
      <c r="E300" s="25"/>
      <c r="F300" s="21"/>
      <c r="G300" s="18"/>
      <c r="H300" s="20"/>
      <c r="I300" s="15" t="str">
        <f t="shared" ca="1" si="12"/>
        <v/>
      </c>
      <c r="J300" s="17" t="str">
        <f t="shared" ca="1" si="13"/>
        <v/>
      </c>
      <c r="K300" s="26" t="str">
        <f>IF($A300="","",IF(IFERROR(INDEX(증권사!$B$5:$B$34,MATCH($A300,증권사!$A$5:$A$34,0))&amp;"","")="",0,1))</f>
        <v/>
      </c>
      <c r="L300" s="26" t="str">
        <f>IF(AND($A300&lt;&gt;"",$C300&lt;&gt;"",$G300&lt;&gt;"완료"),$A300&amp;"-"&amp;COUNTIFS($A$5:$A300,$A300,$C$5:$C300,"&lt;&gt;",$G$5:$G300,"&lt;&gt;완료"),"")</f>
        <v/>
      </c>
      <c r="M300" s="26" t="str">
        <f t="shared" si="14"/>
        <v/>
      </c>
    </row>
    <row r="301" spans="1:13" ht="22.05" customHeight="1" x14ac:dyDescent="0.4">
      <c r="A301" s="18"/>
      <c r="B301" s="16" t="str">
        <f>IF($A301="","",IFERROR(INDEX(증권사!$C$5:$C$34,MATCH($A301,증권사!$A$5:$A$34,0))&amp;"","증권사 No 확인"))</f>
        <v/>
      </c>
      <c r="C301" s="20"/>
      <c r="D301" s="18"/>
      <c r="E301" s="25"/>
      <c r="F301" s="21"/>
      <c r="G301" s="18"/>
      <c r="H301" s="20"/>
      <c r="I301" s="15" t="str">
        <f t="shared" ca="1" si="12"/>
        <v/>
      </c>
      <c r="J301" s="17" t="str">
        <f t="shared" ca="1" si="13"/>
        <v/>
      </c>
      <c r="K301" s="26" t="str">
        <f>IF($A301="","",IF(IFERROR(INDEX(증권사!$B$5:$B$34,MATCH($A301,증권사!$A$5:$A$34,0))&amp;"","")="",0,1))</f>
        <v/>
      </c>
      <c r="L301" s="26" t="str">
        <f>IF(AND($A301&lt;&gt;"",$C301&lt;&gt;"",$G301&lt;&gt;"완료"),$A301&amp;"-"&amp;COUNTIFS($A$5:$A301,$A301,$C$5:$C301,"&lt;&gt;",$G$5:$G301,"&lt;&gt;완료"),"")</f>
        <v/>
      </c>
      <c r="M301" s="26" t="str">
        <f t="shared" si="14"/>
        <v/>
      </c>
    </row>
    <row r="302" spans="1:13" ht="22.05" customHeight="1" x14ac:dyDescent="0.4">
      <c r="A302" s="18"/>
      <c r="B302" s="16" t="str">
        <f>IF($A302="","",IFERROR(INDEX(증권사!$C$5:$C$34,MATCH($A302,증권사!$A$5:$A$34,0))&amp;"","증권사 No 확인"))</f>
        <v/>
      </c>
      <c r="C302" s="20"/>
      <c r="D302" s="18"/>
      <c r="E302" s="25"/>
      <c r="F302" s="21"/>
      <c r="G302" s="18"/>
      <c r="H302" s="20"/>
      <c r="I302" s="15" t="str">
        <f t="shared" ca="1" si="12"/>
        <v/>
      </c>
      <c r="J302" s="17" t="str">
        <f t="shared" ca="1" si="13"/>
        <v/>
      </c>
      <c r="K302" s="26" t="str">
        <f>IF($A302="","",IF(IFERROR(INDEX(증권사!$B$5:$B$34,MATCH($A302,증권사!$A$5:$A$34,0))&amp;"","")="",0,1))</f>
        <v/>
      </c>
      <c r="L302" s="26" t="str">
        <f>IF(AND($A302&lt;&gt;"",$C302&lt;&gt;"",$G302&lt;&gt;"완료"),$A302&amp;"-"&amp;COUNTIFS($A$5:$A302,$A302,$C$5:$C302,"&lt;&gt;",$G$5:$G302,"&lt;&gt;완료"),"")</f>
        <v/>
      </c>
      <c r="M302" s="26" t="str">
        <f t="shared" si="14"/>
        <v/>
      </c>
    </row>
    <row r="303" spans="1:13" ht="22.05" customHeight="1" x14ac:dyDescent="0.4">
      <c r="A303" s="18"/>
      <c r="B303" s="16" t="str">
        <f>IF($A303="","",IFERROR(INDEX(증권사!$C$5:$C$34,MATCH($A303,증권사!$A$5:$A$34,0))&amp;"","증권사 No 확인"))</f>
        <v/>
      </c>
      <c r="C303" s="20"/>
      <c r="D303" s="18"/>
      <c r="E303" s="25"/>
      <c r="F303" s="21"/>
      <c r="G303" s="18"/>
      <c r="H303" s="20"/>
      <c r="I303" s="15" t="str">
        <f t="shared" ca="1" si="12"/>
        <v/>
      </c>
      <c r="J303" s="17" t="str">
        <f t="shared" ca="1" si="13"/>
        <v/>
      </c>
      <c r="K303" s="26" t="str">
        <f>IF($A303="","",IF(IFERROR(INDEX(증권사!$B$5:$B$34,MATCH($A303,증권사!$A$5:$A$34,0))&amp;"","")="",0,1))</f>
        <v/>
      </c>
      <c r="L303" s="26" t="str">
        <f>IF(AND($A303&lt;&gt;"",$C303&lt;&gt;"",$G303&lt;&gt;"완료"),$A303&amp;"-"&amp;COUNTIFS($A$5:$A303,$A303,$C$5:$C303,"&lt;&gt;",$G$5:$G303,"&lt;&gt;완료"),"")</f>
        <v/>
      </c>
      <c r="M303" s="26" t="str">
        <f t="shared" si="14"/>
        <v/>
      </c>
    </row>
    <row r="304" spans="1:13" ht="22.05" customHeight="1" x14ac:dyDescent="0.4">
      <c r="A304" s="18"/>
      <c r="B304" s="16" t="str">
        <f>IF($A304="","",IFERROR(INDEX(증권사!$C$5:$C$34,MATCH($A304,증권사!$A$5:$A$34,0))&amp;"","증권사 No 확인"))</f>
        <v/>
      </c>
      <c r="C304" s="20"/>
      <c r="D304" s="18"/>
      <c r="E304" s="25"/>
      <c r="F304" s="21"/>
      <c r="G304" s="18"/>
      <c r="H304" s="20"/>
      <c r="I304" s="15" t="str">
        <f t="shared" ca="1" si="12"/>
        <v/>
      </c>
      <c r="J304" s="17" t="str">
        <f t="shared" ca="1" si="13"/>
        <v/>
      </c>
      <c r="K304" s="26" t="str">
        <f>IF($A304="","",IF(IFERROR(INDEX(증권사!$B$5:$B$34,MATCH($A304,증권사!$A$5:$A$34,0))&amp;"","")="",0,1))</f>
        <v/>
      </c>
      <c r="L304" s="26" t="str">
        <f>IF(AND($A304&lt;&gt;"",$C304&lt;&gt;"",$G304&lt;&gt;"완료"),$A304&amp;"-"&amp;COUNTIFS($A$5:$A304,$A304,$C$5:$C304,"&lt;&gt;",$G$5:$G304,"&lt;&gt;완료"),"")</f>
        <v/>
      </c>
      <c r="M304" s="26" t="str">
        <f t="shared" si="14"/>
        <v/>
      </c>
    </row>
  </sheetData>
  <mergeCells count="2">
    <mergeCell ref="A3:H3"/>
    <mergeCell ref="I3:J3"/>
  </mergeCells>
  <phoneticPr fontId="9" type="noConversion"/>
  <conditionalFormatting sqref="A5:J304">
    <cfRule type="expression" dxfId="4" priority="1">
      <formula>$G5="완료"</formula>
    </cfRule>
    <cfRule type="expression" dxfId="3" priority="2">
      <formula>AND($A5&lt;&gt;"",$K5=0)</formula>
    </cfRule>
  </conditionalFormatting>
  <conditionalFormatting sqref="A6:J304">
    <cfRule type="expression" dxfId="2" priority="5">
      <formula>AND($A6&lt;&gt;"",$A6&lt;&gt;$A5)</formula>
    </cfRule>
  </conditionalFormatting>
  <conditionalFormatting sqref="J5:J304">
    <cfRule type="expression" dxfId="1" priority="3">
      <formula>$J5="기한 지남"</formula>
    </cfRule>
    <cfRule type="expression" dxfId="0" priority="4">
      <formula>$J5="7일 내"</formula>
    </cfRule>
  </conditionalFormatting>
  <dataValidations count="2">
    <dataValidation type="date" operator="greaterThan" allowBlank="1" showErrorMessage="1" errorTitle="날짜" error="날짜로 넣어 주세요. 예: 2026-11-30" sqref="F5:F304" xr:uid="{00000000-0002-0000-0300-000003000000}">
      <formula1>36526</formula1>
    </dataValidation>
    <dataValidation type="decimal" operator="greaterThanOrEqual" allowBlank="1" showErrorMessage="1" errorTitle="금액" error="원 단위 숫자로 넣어 주세요." sqref="E5:E304" xr:uid="{00000000-0002-0000-0300-000004000000}">
      <formula1>0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증권사 No" error="증권사 시트의 No 중에서 고르세요." xr:uid="{00000000-0002-0000-0300-000000000000}">
          <x14:formula1>
            <xm:f>증권사!$A$5:$A$34</xm:f>
          </x14:formula1>
          <xm:sqref>A5:A304</xm:sqref>
        </x14:dataValidation>
        <x14:dataValidation type="list" allowBlank="1" showErrorMessage="1" errorTitle="유형" error="목록에서 고르세요." xr:uid="{00000000-0002-0000-0300-000001000000}">
          <x14:formula1>
            <xm:f>설정!$E$4:$E$9</xm:f>
          </x14:formula1>
          <xm:sqref>D5:D304</xm:sqref>
        </x14:dataValidation>
        <x14:dataValidation type="list" allowBlank="1" showErrorMessage="1" errorTitle="완료" error="끝낸 일은 완료를 고르고, 아직이면 비워 두세요." xr:uid="{00000000-0002-0000-0300-000002000000}">
          <x14:formula1>
            <xm:f>설정!$G$4</xm:f>
          </x14:formula1>
          <xm:sqref>G5:G304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BBBBB"/>
  </sheetPr>
  <dimension ref="B1:G9"/>
  <sheetViews>
    <sheetView showGridLines="0" workbookViewId="0"/>
  </sheetViews>
  <sheetFormatPr defaultRowHeight="17.399999999999999" x14ac:dyDescent="0.4"/>
  <cols>
    <col min="1" max="1" width="3" customWidth="1"/>
    <col min="2" max="2" width="18" customWidth="1"/>
    <col min="3" max="3" width="1" customWidth="1"/>
    <col min="4" max="4" width="3" customWidth="1"/>
    <col min="5" max="5" width="16" customWidth="1"/>
    <col min="6" max="6" width="3" customWidth="1"/>
    <col min="7" max="7" width="10" customWidth="1"/>
  </cols>
  <sheetData>
    <row r="1" spans="2:7" ht="30" customHeight="1" x14ac:dyDescent="0.4">
      <c r="B1" s="1" t="s">
        <v>151</v>
      </c>
    </row>
    <row r="2" spans="2:7" x14ac:dyDescent="0.4">
      <c r="B2" s="2" t="s">
        <v>152</v>
      </c>
    </row>
    <row r="3" spans="2:7" x14ac:dyDescent="0.4">
      <c r="B3" s="5" t="s">
        <v>35</v>
      </c>
      <c r="E3" s="5" t="s">
        <v>153</v>
      </c>
      <c r="G3" s="5" t="s">
        <v>87</v>
      </c>
    </row>
    <row r="4" spans="2:7" x14ac:dyDescent="0.4">
      <c r="B4" s="19" t="s">
        <v>154</v>
      </c>
      <c r="E4" s="4" t="s">
        <v>92</v>
      </c>
      <c r="G4" s="4" t="s">
        <v>87</v>
      </c>
    </row>
    <row r="5" spans="2:7" x14ac:dyDescent="0.4">
      <c r="B5" s="19" t="s">
        <v>155</v>
      </c>
      <c r="E5" s="4" t="s">
        <v>99</v>
      </c>
    </row>
    <row r="6" spans="2:7" x14ac:dyDescent="0.4">
      <c r="E6" s="4" t="s">
        <v>94</v>
      </c>
    </row>
    <row r="7" spans="2:7" x14ac:dyDescent="0.4">
      <c r="E7" s="4" t="s">
        <v>119</v>
      </c>
    </row>
    <row r="8" spans="2:7" x14ac:dyDescent="0.4">
      <c r="E8" s="4" t="s">
        <v>96</v>
      </c>
    </row>
    <row r="9" spans="2:7" x14ac:dyDescent="0.4">
      <c r="E9" s="4" t="s">
        <v>109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사용법</vt:lpstr>
      <vt:lpstr>요약</vt:lpstr>
      <vt:lpstr>증권사</vt:lpstr>
      <vt:lpstr>체크리스트</vt:lpstr>
      <vt:lpstr>설정</vt:lpstr>
      <vt:lpstr>증권사!Print_Titles</vt:lpstr>
      <vt:lpstr>체크리스트!Print_Titles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석현 배</cp:lastModifiedBy>
  <dcterms:created xsi:type="dcterms:W3CDTF">2026-11-06T10:46:32Z</dcterms:created>
  <dcterms:modified xsi:type="dcterms:W3CDTF">2026-11-06T10:46:42Z</dcterms:modified>
</cp:coreProperties>
</file>